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0245" yWindow="-15" windowWidth="10290" windowHeight="7485" activeTab="1"/>
  </bookViews>
  <sheets>
    <sheet name="BS" sheetId="1" r:id="rId1"/>
    <sheet name="PL " sheetId="5" r:id="rId2"/>
    <sheet name="CH_รวม" sheetId="2" r:id="rId3"/>
    <sheet name="CH_เดี่ยว" sheetId="8" r:id="rId4"/>
    <sheet name="CF" sheetId="7" r:id="rId5"/>
  </sheets>
  <definedNames>
    <definedName name="_xlnm.Print_Area" localSheetId="0">BS!$A$1:$K$96</definedName>
    <definedName name="_xlnm.Print_Area" localSheetId="4">CF!$A$1:$J$112</definedName>
    <definedName name="_xlnm.Print_Area" localSheetId="3">CH_เดี่ยว!$A$1:$P$53</definedName>
    <definedName name="_xlnm.Print_Area" localSheetId="2">CH_รวม!$A$1:$V$59</definedName>
    <definedName name="_xlnm.Print_Area" localSheetId="1">'PL '!$A$1:$J$70</definedName>
  </definedNames>
  <calcPr calcId="145621"/>
</workbook>
</file>

<file path=xl/calcChain.xml><?xml version="1.0" encoding="utf-8"?>
<calcChain xmlns="http://schemas.openxmlformats.org/spreadsheetml/2006/main">
  <c r="K60" i="1" l="1"/>
  <c r="I60" i="1"/>
  <c r="G60" i="1"/>
  <c r="E60" i="1"/>
  <c r="J52" i="7"/>
  <c r="F52" i="7"/>
  <c r="J92" i="7"/>
  <c r="H92" i="7"/>
  <c r="F92" i="7"/>
  <c r="D92" i="7"/>
  <c r="D108" i="7" l="1"/>
  <c r="D39" i="5" l="1"/>
  <c r="N56" i="2" s="1"/>
  <c r="H54" i="5" l="1"/>
  <c r="D54" i="5"/>
  <c r="H39" i="5"/>
  <c r="D55" i="5" l="1"/>
  <c r="P56" i="2"/>
  <c r="R56" i="2" s="1"/>
  <c r="H108" i="7"/>
  <c r="N50" i="8" l="1"/>
  <c r="L50" i="8"/>
  <c r="J25" i="8" l="1"/>
  <c r="H25" i="8"/>
  <c r="F25" i="8"/>
  <c r="D25" i="8"/>
  <c r="P24" i="8"/>
  <c r="L25" i="8"/>
  <c r="N18" i="8"/>
  <c r="N20" i="8" s="1"/>
  <c r="L18" i="8"/>
  <c r="L20" i="8" s="1"/>
  <c r="L26" i="8" s="1"/>
  <c r="J18" i="8"/>
  <c r="J20" i="8" s="1"/>
  <c r="J26" i="8" s="1"/>
  <c r="H18" i="8"/>
  <c r="H20" i="8" s="1"/>
  <c r="H26" i="8" s="1"/>
  <c r="F18" i="8"/>
  <c r="F20" i="8" s="1"/>
  <c r="F26" i="8" s="1"/>
  <c r="D18" i="8"/>
  <c r="D20" i="8" s="1"/>
  <c r="D26" i="8" s="1"/>
  <c r="P16" i="8"/>
  <c r="P18" i="8" s="1"/>
  <c r="P20" i="8" s="1"/>
  <c r="L57" i="2"/>
  <c r="J57" i="2"/>
  <c r="H57" i="2"/>
  <c r="F57" i="2"/>
  <c r="D57" i="2"/>
  <c r="P57" i="2"/>
  <c r="T55" i="2"/>
  <c r="T57" i="2" s="1"/>
  <c r="T50" i="2"/>
  <c r="T52" i="2" s="1"/>
  <c r="P50" i="2"/>
  <c r="P52" i="2" s="1"/>
  <c r="N50" i="2"/>
  <c r="N52" i="2" s="1"/>
  <c r="L50" i="2"/>
  <c r="L52" i="2" s="1"/>
  <c r="J50" i="2"/>
  <c r="J52" i="2" s="1"/>
  <c r="H50" i="2"/>
  <c r="H52" i="2" s="1"/>
  <c r="F50" i="2"/>
  <c r="F52" i="2" s="1"/>
  <c r="D50" i="2"/>
  <c r="D52" i="2" s="1"/>
  <c r="R48" i="2"/>
  <c r="R50" i="2" s="1"/>
  <c r="R52" i="2" s="1"/>
  <c r="F66" i="5"/>
  <c r="G24" i="1"/>
  <c r="F106" i="7"/>
  <c r="J37" i="8" l="1"/>
  <c r="H37" i="8"/>
  <c r="F37" i="8"/>
  <c r="D37" i="8"/>
  <c r="L37" i="8"/>
  <c r="P23" i="8"/>
  <c r="P25" i="8" s="1"/>
  <c r="P26" i="8" s="1"/>
  <c r="N25" i="8"/>
  <c r="V56" i="2"/>
  <c r="V48" i="2"/>
  <c r="V50" i="2" s="1"/>
  <c r="V52" i="2" s="1"/>
  <c r="H106" i="7"/>
  <c r="R21" i="2"/>
  <c r="R22" i="2" s="1"/>
  <c r="T22" i="2"/>
  <c r="P22" i="2"/>
  <c r="N22" i="2"/>
  <c r="L22" i="2"/>
  <c r="J22" i="2"/>
  <c r="H22" i="2"/>
  <c r="F22" i="2"/>
  <c r="D22" i="2"/>
  <c r="J29" i="2"/>
  <c r="J19" i="2"/>
  <c r="R17" i="2"/>
  <c r="N26" i="8" l="1"/>
  <c r="N37" i="8" s="1"/>
  <c r="P37" i="8" s="1"/>
  <c r="J24" i="2"/>
  <c r="V21" i="2"/>
  <c r="V22" i="2" s="1"/>
  <c r="E92" i="1"/>
  <c r="E94" i="1" s="1"/>
  <c r="D27" i="5"/>
  <c r="H16" i="5"/>
  <c r="D16" i="5"/>
  <c r="E18" i="1"/>
  <c r="K92" i="1"/>
  <c r="K94" i="1" s="1"/>
  <c r="G92" i="1"/>
  <c r="G94" i="1" s="1"/>
  <c r="K70" i="1"/>
  <c r="G70" i="1"/>
  <c r="K34" i="1"/>
  <c r="G34" i="1"/>
  <c r="K18" i="1"/>
  <c r="G18" i="1"/>
  <c r="I34" i="1"/>
  <c r="E34" i="1"/>
  <c r="J106" i="7"/>
  <c r="D106" i="7"/>
  <c r="V17" i="2"/>
  <c r="V19" i="2" s="1"/>
  <c r="V24" i="2" s="1"/>
  <c r="T29" i="2"/>
  <c r="J39" i="5"/>
  <c r="F39" i="5"/>
  <c r="I18" i="1"/>
  <c r="J54" i="5"/>
  <c r="P28" i="2" s="1"/>
  <c r="F54" i="5"/>
  <c r="R28" i="2"/>
  <c r="J51" i="8"/>
  <c r="H51" i="8"/>
  <c r="F51" i="8"/>
  <c r="D51" i="8"/>
  <c r="N44" i="8"/>
  <c r="N46" i="8" s="1"/>
  <c r="L44" i="8"/>
  <c r="L46" i="8" s="1"/>
  <c r="J44" i="8"/>
  <c r="J46" i="8" s="1"/>
  <c r="H44" i="8"/>
  <c r="H46" i="8" s="1"/>
  <c r="F44" i="8"/>
  <c r="F46" i="8" s="1"/>
  <c r="D44" i="8"/>
  <c r="D46" i="8" s="1"/>
  <c r="P42" i="8"/>
  <c r="P44" i="8" s="1"/>
  <c r="P46" i="8" s="1"/>
  <c r="L29" i="2"/>
  <c r="H29" i="2"/>
  <c r="F29" i="2"/>
  <c r="D29" i="2"/>
  <c r="T19" i="2"/>
  <c r="T24" i="2" s="1"/>
  <c r="P19" i="2"/>
  <c r="P24" i="2" s="1"/>
  <c r="N19" i="2"/>
  <c r="N24" i="2" s="1"/>
  <c r="L19" i="2"/>
  <c r="L24" i="2" s="1"/>
  <c r="H19" i="2"/>
  <c r="H24" i="2" s="1"/>
  <c r="H30" i="2" s="1"/>
  <c r="F19" i="2"/>
  <c r="F24" i="2" s="1"/>
  <c r="F30" i="2" s="1"/>
  <c r="D19" i="2"/>
  <c r="D24" i="2" s="1"/>
  <c r="D30" i="2" s="1"/>
  <c r="J27" i="5"/>
  <c r="F27" i="5"/>
  <c r="J16" i="5"/>
  <c r="F16" i="5"/>
  <c r="I92" i="1"/>
  <c r="I94" i="1" s="1"/>
  <c r="I92" i="7"/>
  <c r="G92" i="7"/>
  <c r="E92" i="7"/>
  <c r="H27" i="5"/>
  <c r="I70" i="1"/>
  <c r="E70" i="1"/>
  <c r="R19" i="2"/>
  <c r="R24" i="2" s="1"/>
  <c r="L30" i="2" l="1"/>
  <c r="T30" i="2"/>
  <c r="J30" i="2"/>
  <c r="J43" i="2" s="1"/>
  <c r="J58" i="2" s="1"/>
  <c r="F52" i="8"/>
  <c r="F55" i="5"/>
  <c r="G71" i="1"/>
  <c r="G96" i="1" s="1"/>
  <c r="K36" i="1"/>
  <c r="J52" i="8"/>
  <c r="F43" i="2"/>
  <c r="F58" i="2" s="1"/>
  <c r="K71" i="1"/>
  <c r="K96" i="1" s="1"/>
  <c r="L43" i="2"/>
  <c r="L58" i="2" s="1"/>
  <c r="D52" i="8"/>
  <c r="H52" i="8"/>
  <c r="H28" i="5"/>
  <c r="H30" i="5" s="1"/>
  <c r="H9" i="7" s="1"/>
  <c r="H52" i="7" s="1"/>
  <c r="F65" i="7"/>
  <c r="F67" i="7" s="1"/>
  <c r="F107" i="7" s="1"/>
  <c r="F109" i="7" s="1"/>
  <c r="F113" i="7" s="1"/>
  <c r="J65" i="7"/>
  <c r="J67" i="7" s="1"/>
  <c r="J107" i="7" s="1"/>
  <c r="J109" i="7" s="1"/>
  <c r="J113" i="7" s="1"/>
  <c r="D43" i="2"/>
  <c r="D58" i="2" s="1"/>
  <c r="H43" i="2"/>
  <c r="H58" i="2" s="1"/>
  <c r="T43" i="2"/>
  <c r="G36" i="1"/>
  <c r="F28" i="5"/>
  <c r="F30" i="5" s="1"/>
  <c r="F62" i="5" s="1"/>
  <c r="F60" i="5" s="1"/>
  <c r="P29" i="2"/>
  <c r="P30" i="2" s="1"/>
  <c r="H55" i="5"/>
  <c r="P50" i="8" s="1"/>
  <c r="J55" i="5"/>
  <c r="J28" i="5"/>
  <c r="J30" i="5" s="1"/>
  <c r="D28" i="5"/>
  <c r="D30" i="5" s="1"/>
  <c r="E71" i="1"/>
  <c r="E96" i="1" s="1"/>
  <c r="I71" i="1"/>
  <c r="I96" i="1" s="1"/>
  <c r="E36" i="1"/>
  <c r="I36" i="1"/>
  <c r="H65" i="7" l="1"/>
  <c r="H67" i="7" s="1"/>
  <c r="H107" i="7" s="1"/>
  <c r="H109" i="7" s="1"/>
  <c r="H113" i="7" s="1"/>
  <c r="D62" i="5"/>
  <c r="D60" i="5" s="1"/>
  <c r="R27" i="2" s="1"/>
  <c r="D9" i="7"/>
  <c r="D52" i="7" s="1"/>
  <c r="N55" i="2"/>
  <c r="D57" i="5"/>
  <c r="D67" i="5" s="1"/>
  <c r="D65" i="5" s="1"/>
  <c r="N51" i="8"/>
  <c r="N52" i="8" s="1"/>
  <c r="K98" i="1"/>
  <c r="J57" i="5"/>
  <c r="J65" i="5" s="1"/>
  <c r="J67" i="5" s="1"/>
  <c r="G98" i="1"/>
  <c r="J60" i="5"/>
  <c r="J62" i="5" s="1"/>
  <c r="E98" i="1"/>
  <c r="F57" i="5"/>
  <c r="F67" i="5" s="1"/>
  <c r="F65" i="5" s="1"/>
  <c r="V27" i="2"/>
  <c r="N29" i="2"/>
  <c r="N30" i="2" s="1"/>
  <c r="H57" i="5"/>
  <c r="H65" i="5" s="1"/>
  <c r="H67" i="5" s="1"/>
  <c r="L49" i="8"/>
  <c r="P49" i="8" s="1"/>
  <c r="P51" i="8" s="1"/>
  <c r="H60" i="5"/>
  <c r="H62" i="5" s="1"/>
  <c r="I98" i="1"/>
  <c r="D65" i="7" l="1"/>
  <c r="D67" i="7" s="1"/>
  <c r="D107" i="7" s="1"/>
  <c r="D109" i="7" s="1"/>
  <c r="D113" i="7" s="1"/>
  <c r="P43" i="2"/>
  <c r="P58" i="2" s="1"/>
  <c r="N57" i="2"/>
  <c r="R55" i="2"/>
  <c r="N43" i="2"/>
  <c r="L51" i="8"/>
  <c r="L52" i="8" s="1"/>
  <c r="P52" i="8"/>
  <c r="P54" i="8" s="1"/>
  <c r="V28" i="2"/>
  <c r="V29" i="2" s="1"/>
  <c r="V30" i="2" s="1"/>
  <c r="R29" i="2"/>
  <c r="R30" i="2" s="1"/>
  <c r="R43" i="2" l="1"/>
  <c r="V43" i="2" s="1"/>
  <c r="R57" i="2"/>
  <c r="V55" i="2"/>
  <c r="V57" i="2" s="1"/>
  <c r="N58" i="2"/>
  <c r="N61" i="2" s="1"/>
  <c r="V58" i="2" l="1"/>
  <c r="V61" i="2" s="1"/>
  <c r="R58" i="2"/>
</calcChain>
</file>

<file path=xl/sharedStrings.xml><?xml version="1.0" encoding="utf-8"?>
<sst xmlns="http://schemas.openxmlformats.org/spreadsheetml/2006/main" count="473" uniqueCount="269">
  <si>
    <t>บริษัท อินเตอร์แนชั่นเนิลเอนจีเนียริง จำกัด (มหาชน) และบริษัทย่อย</t>
  </si>
  <si>
    <t>งบการเงินรวม</t>
  </si>
  <si>
    <t xml:space="preserve">งบการเงินเฉพาะกิจการ </t>
  </si>
  <si>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</si>
  <si>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</si>
  <si>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</si>
  <si>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</si>
  <si>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</si>
  <si>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</si>
  <si>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</si>
  <si>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</si>
  <si>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สิทธิการเช่า </t>
  </si>
  <si>
    <t>สินทรัพย์ไม่มีตัวตนอื่น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</si>
  <si>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</si>
  <si>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</si>
  <si>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</si>
  <si>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</si>
  <si>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</t>
  </si>
  <si>
    <t>รวมหนี้สินหมุนเวียน</t>
  </si>
  <si>
    <t>หนี้สินไม่หมุนเวียน</t>
  </si>
  <si>
    <t>หนี้สินไม่หมุนเวียนอื่น</t>
  </si>
  <si>
    <t>รวมหนี้สินไม่หมุนเวียน</t>
  </si>
  <si>
    <t>รวมหนี้สิน</t>
  </si>
  <si>
    <t xml:space="preserve">งบการเงินรวม </t>
  </si>
  <si>
    <t>งบการเงินเฉพาะกิจการ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</si>
  <si>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</si>
  <si>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</si>
  <si>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</si>
  <si>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</si>
  <si>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กำไร(ขาดทุน)สะสม</t>
  </si>
  <si>
    <t xml:space="preserve">   จัดสรรแล้ว</t>
  </si>
  <si>
    <t xml:space="preserve">        ทุนสำรองตามกฎหมาย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</si>
  <si>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</si>
  <si>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</si>
  <si>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</si>
  <si>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</si>
  <si>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</si>
  <si>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</t>
  </si>
  <si>
    <t>รายได้อื่น</t>
  </si>
  <si>
    <t>รวมรายได้</t>
  </si>
  <si>
    <t>ค่าใช้จ่าย</t>
  </si>
  <si>
    <t>ค่าใช้จ่ายในการบริหาร</t>
  </si>
  <si>
    <t>ต้นทุนทางการเงิน</t>
  </si>
  <si>
    <t>รวมค่าใช้จ่าย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</si>
  <si>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</si>
  <si>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</si>
  <si>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งบแสดงการเปลี่ยนแปลงส่วนของผู้ถือหุ้น</t>
  </si>
  <si>
    <t>ที่ไม่มีอำนาจ</t>
  </si>
  <si>
    <t>รวมส่วน</t>
  </si>
  <si>
    <t>มูลค่าหุ้นสามัญ</t>
  </si>
  <si>
    <t>ควบคุม</t>
  </si>
  <si>
    <t>ของผู้ถือหุ้น</t>
  </si>
  <si>
    <t>กฎหมาย</t>
  </si>
  <si>
    <t>งบกระแสเงินสด</t>
  </si>
  <si>
    <t>กระแสเงินสดจากกิจกรรมดำเนินงาน</t>
  </si>
  <si>
    <t>ดอกเบี้ยจ่าย</t>
  </si>
  <si>
    <t>ค่าเสื่อมราคาและค่าตัดจำหน่าย</t>
  </si>
  <si>
    <t>สินค้าคงเหลือ</t>
  </si>
  <si>
    <t>สินทรัพย์ไม่หมุนเวียนอื่น</t>
  </si>
  <si>
    <t>จ่ายภาษีเงินได้ถูกหัก ณ ที่จ่าย</t>
  </si>
  <si>
    <t>กระแสเงินสดจากกิจกรรมลงทุน</t>
  </si>
  <si>
    <t>กระแสเงินสดจากกิจกรรมจัดหาเงิน</t>
  </si>
  <si>
    <t>เงินลงทุนระยะยาวอื่น</t>
  </si>
  <si>
    <t>ที่ดิน อาคารและอุปกรณ์</t>
  </si>
  <si>
    <t>งบแสดงฐานะการเงิน</t>
  </si>
  <si>
    <t>ชำระคืนหนี้สินตามสัญญาเช่าการเงิน</t>
  </si>
  <si>
    <t xml:space="preserve">งบแสดงฐานะการเงิน </t>
  </si>
  <si>
    <t>ทุนที่ออก</t>
  </si>
  <si>
    <t>และชำระแล้ว</t>
  </si>
  <si>
    <t>ทุนสำรองตาม</t>
  </si>
  <si>
    <t>ของบริษัทใหญ่</t>
  </si>
  <si>
    <t>ส่วนของส่วนได้เสีย</t>
  </si>
  <si>
    <t>เจ้าหนี้การค้า</t>
  </si>
  <si>
    <t>ค่าความนิยม</t>
  </si>
  <si>
    <t>ขาดทุนสะสม</t>
  </si>
  <si>
    <t>(บาท)</t>
  </si>
  <si>
    <t>ขาดทุนจากการด้อยค่าของสินทรัพย์</t>
  </si>
  <si>
    <t>ดอกเบี้ยรับ</t>
  </si>
  <si>
    <t>การเปลี่ยนแปลงในสินทรัพย์และหนี้สินดำเนินงาน</t>
  </si>
  <si>
    <t>รับดอกเบี้ย</t>
  </si>
  <si>
    <t>จ่ายดอกเบี้ย</t>
  </si>
  <si>
    <t>รายการที่มิใช่เงินสด</t>
  </si>
  <si>
    <t>การแบ่งปันกำไร(ขาดทุน) :-</t>
  </si>
  <si>
    <t>องค์ประกอบอื่นของส่วนของผู้ถือหุ้น</t>
  </si>
  <si>
    <t>เงินกู้ยืมระยะยาว</t>
  </si>
  <si>
    <t>ซื้อสินทรัพย์ไม่มีตัวตน</t>
  </si>
  <si>
    <t>ส่วนเกินทุนจากการลดมูลค่าหุ้นสามัญ</t>
  </si>
  <si>
    <t>ส่วนเกินทุน</t>
  </si>
  <si>
    <t>จากการลด</t>
  </si>
  <si>
    <t>เงินสดและรายการเทียบเท่าเงินสด ณ วันที่ 31 ธันวาคม</t>
  </si>
  <si>
    <t>เงินลงทุนเผื่อขาย</t>
  </si>
  <si>
    <t>ส่วนเกิน(ต่ำ)</t>
  </si>
  <si>
    <t>เงินฝากธนาคารที่ติดภาระค้ำประกัน</t>
  </si>
  <si>
    <t>เงินฝากธนาคารติดภาระค้ำประกัน</t>
  </si>
  <si>
    <t>ซื้อที่ดิน อาคารและอุปกรณ์</t>
  </si>
  <si>
    <t>อสังหาริมทรัพย์เพื่อการลงทุน</t>
  </si>
  <si>
    <t>รายการกับผู้ถือหุ้นที่บันทึกโดยตรง</t>
  </si>
  <si>
    <t xml:space="preserve">   เข้าส่วนของผู้ถือหุ้น</t>
  </si>
  <si>
    <t xml:space="preserve">    เงินทุนที่ได้รับจากผู้ถือหุ้นและการจัดสรร</t>
  </si>
  <si>
    <t xml:space="preserve">       ส่วนทุนให้ผู้ถือหุ้น</t>
  </si>
  <si>
    <t xml:space="preserve">    เพิ่มทุนหุ้นสามัญ</t>
  </si>
  <si>
    <t xml:space="preserve">   รวมเงินทุนที่ได้รับจากผู้ถือหุ้นและการจัดสรร</t>
  </si>
  <si>
    <t xml:space="preserve">      ส่วนทุนให้ผู้ถือหุ้น</t>
  </si>
  <si>
    <t>กำไร(ขาดทุน)เบ็ดเสร็จรวม</t>
  </si>
  <si>
    <t xml:space="preserve">   กำไรเบ็ดเสร็จอื่นสำหรับปี</t>
  </si>
  <si>
    <t>(รายได้)ค่าใช้จ่ายภาษีเงินได้</t>
  </si>
  <si>
    <t>กำไรขาดทุนเบ็ดเสร็จอื่น</t>
  </si>
  <si>
    <t>หนี้สินตามสัญญาเช่าการเงิน</t>
  </si>
  <si>
    <t>รวมรายการกับผู้ถือหุ้นที่บันทึกโดยตรง</t>
  </si>
  <si>
    <t>รวมกำไร(ขาดทุน)เบ็ดเสร็จรวมสำหรับปี</t>
  </si>
  <si>
    <t>โอนกลับค่าเผื่อหนี้สงสัยจะสูญ</t>
  </si>
  <si>
    <t>เงินสดรับจากการออกหุ้นสามัญ</t>
  </si>
  <si>
    <t>กำไร(ขาดทุน)</t>
  </si>
  <si>
    <t>สะสม</t>
  </si>
  <si>
    <t>ส่วนเกินมูลค่าหุ้นสามัญ</t>
  </si>
  <si>
    <t>2561</t>
  </si>
  <si>
    <t>ลูกหนี้หมุนเวียนอื่น</t>
  </si>
  <si>
    <t>ยอดคงเหลือ ณ วันที่ 1 มกราคม 2561</t>
  </si>
  <si>
    <t>ยอดคงเหลือ ณ วันที่ 31 ธันวาคม 2561</t>
  </si>
  <si>
    <t>สินทรัพย์หมุนเวียนอื่น</t>
  </si>
  <si>
    <t>เงินจ่ายล่วงหน้าค่าซื้อเงินลงทุน</t>
  </si>
  <si>
    <t>สินทรัพย์ที่ไม่ได้ใช้ดำเนินงาน</t>
  </si>
  <si>
    <t>เงินมัดจำรับล่วงหน้าค่าหุ้น</t>
  </si>
  <si>
    <t>ค่าใช้จ่ายค้างจ่าย</t>
  </si>
  <si>
    <t>เจ้าหนี้หมุนเวียนอื่น</t>
  </si>
  <si>
    <t>เงินปันผลรับ</t>
  </si>
  <si>
    <t>โอนกลับค่าเผื่อการด้อยค่าของสินทรัพย์</t>
  </si>
  <si>
    <t>ขาดทุนจากการด้อยค่าเงินลงทุนในบริษัทย่อย</t>
  </si>
  <si>
    <t>ผลกำไรจากการวัดมูลค่าเงินลงทุนเผื่อขาย</t>
  </si>
  <si>
    <t>ส่วนต่ำกว่าทุน</t>
  </si>
  <si>
    <t>จากการเปลี่ยนแปลง</t>
  </si>
  <si>
    <t>สัดส่วนใน</t>
  </si>
  <si>
    <t>บริษัทย่อย</t>
  </si>
  <si>
    <t>ขาดทุนจากการตัดจำหน่ายสินทรัพย์ที่ไม่ได้ใช้ดำเนินงาน</t>
  </si>
  <si>
    <t>ขาดทุนจากการตัดจำหน่ายสินทรัพย์ไม่มีตัวตน</t>
  </si>
  <si>
    <t>กำไรจากการจำหน่ายอุปกรณ์</t>
  </si>
  <si>
    <t>โอนกลับค่าเผื่อมูลค่าสินค้าลดลง</t>
  </si>
  <si>
    <t>ค่าใช้จ่ายผลประโยชน์พนักงาน</t>
  </si>
  <si>
    <t>ชำระคืนเงินกู้ยืมระยะยาวจากสถาบันการเงิน</t>
  </si>
  <si>
    <t>เงินลงทุนชั่วคราว</t>
  </si>
  <si>
    <t>เงินให้กู้ยืมระยะสั้น</t>
  </si>
  <si>
    <t>ภาษีเงินได้ถูกหัก ณ ที่จ่าย</t>
  </si>
  <si>
    <t>ค่าใช้จ่ายอื่น</t>
  </si>
  <si>
    <t>หนี้สงสัยจะสูญ</t>
  </si>
  <si>
    <t>เงินเบิกเกินบัญชีธนาคารและเงินกู้ยืม</t>
  </si>
  <si>
    <t xml:space="preserve">    ระยะสั้นจากสถาบันการเงิน</t>
  </si>
  <si>
    <t xml:space="preserve">   ชำระภายในหนึ่งปี</t>
  </si>
  <si>
    <t>หนี้สินตามสัญญาเช่าการเงินที่ถึง</t>
  </si>
  <si>
    <t xml:space="preserve">   กำหนดชำระภายในหนึ่งปี</t>
  </si>
  <si>
    <t>ประมาณการหนี้สินไม่หมุนเวียน</t>
  </si>
  <si>
    <t xml:space="preserve">   สำหรับผลประโยชน์พนักงาน</t>
  </si>
  <si>
    <t>สินทรัพย์ที่ถือไว้เพื่อขาย</t>
  </si>
  <si>
    <t>เงินกู้ยืมระยะยาวที่เจ้าหนี้สามารถ</t>
  </si>
  <si>
    <t xml:space="preserve">   เรียกคืนได้ทันที</t>
  </si>
  <si>
    <t>เงินกู้ยืมระยะยาวที่ถึงกำหนด</t>
  </si>
  <si>
    <t xml:space="preserve">   การถือหุ้นในบริษัทย่อย</t>
  </si>
  <si>
    <t>ส่วนต่ำจากการเปลี่ยนแปลงสัดส่วน</t>
  </si>
  <si>
    <t>รายได้จากการขายหรือการให้บริการ</t>
  </si>
  <si>
    <t>รายได้เงินอุดหนุนส่วนเพิ่มราคารับซื้อไฟฟ้า</t>
  </si>
  <si>
    <t>ต้นทุนขายหรือต้นทุนการให้บริการ</t>
  </si>
  <si>
    <t>ต้นทุนในการจัดจำหน่าย</t>
  </si>
  <si>
    <t>ขาดทุนก่อนภาษีเงินได้</t>
  </si>
  <si>
    <t>ขาดทุนสำหรับปี</t>
  </si>
  <si>
    <t>รายการที่จะไม่ถูกจัดประเภทใหม่ ไว้ใน</t>
  </si>
  <si>
    <t xml:space="preserve">   กำไรหรือขาดทุนในภายหลัง :-</t>
  </si>
  <si>
    <t>ผลกำไรจากการวัดมูลค่าใหม่ของผลประโยชน์</t>
  </si>
  <si>
    <t xml:space="preserve">   พนักงานที่กำหนดไว้</t>
  </si>
  <si>
    <t>รวมรายการที่จะไม่ถูกจัดประเภทใหม่ไว้ใน</t>
  </si>
  <si>
    <t xml:space="preserve">   กำไรหรือขาดทุนในภายหลัง </t>
  </si>
  <si>
    <t>ประมาณการหนี้สินหมุนเวียน</t>
  </si>
  <si>
    <t>รายได้เงินปันผล</t>
  </si>
  <si>
    <t>รายได้ดอกเบี้ย</t>
  </si>
  <si>
    <t>รายการที่อาจจะถูกจัดประเภทใหม่</t>
  </si>
  <si>
    <t xml:space="preserve">   ไว้ในกำไรหรือขาดทุนในภายหลัง :-</t>
  </si>
  <si>
    <t>รวมรายการที่อาจจะถูกจัดประเภทใหม่</t>
  </si>
  <si>
    <t xml:space="preserve">  ไว้ในกำไรหรือขาดทุนในภายหลัง</t>
  </si>
  <si>
    <t>ขาดทุนต่อหุ้น</t>
  </si>
  <si>
    <t xml:space="preserve">ขาดทุนต่อหุ้นขั้นพื้นฐาน </t>
  </si>
  <si>
    <t>ผลต่างจากการ</t>
  </si>
  <si>
    <t>วัดมูลค่า</t>
  </si>
  <si>
    <t>องค์ประกอบอื่นของ</t>
  </si>
  <si>
    <t xml:space="preserve">  การเปลี่ยนแปลงในส่วนได้เสียในบริษัทย่อย</t>
  </si>
  <si>
    <t xml:space="preserve">  ซื้อเงินลงทุนในบริษัทย่อยเพิ่มขึ้น</t>
  </si>
  <si>
    <t xml:space="preserve">  รวมการเปลี่ยนแปลงในส่วนได้เสียในบริษัทย่อย</t>
  </si>
  <si>
    <t>ขาดทุนจากการด้อยค่าสินทรัพย์ไม่หมุนเวียนอื่น</t>
  </si>
  <si>
    <t>ขายเงินลงทุนในโรงไฟฟ้าหนองรี</t>
  </si>
  <si>
    <t>ซื้อเงินลงทุนในบริษัทย่อย</t>
  </si>
  <si>
    <t>เงินเบิกเกินบัญชีธนาคาร</t>
  </si>
  <si>
    <t>ขาดทุนจากการด้อยค่าสินทรัพย์ที่ถือไว้เพื่อขาย</t>
  </si>
  <si>
    <t>จ่ายชำระเงินให้กู้ยืมระยะสั้นแก่กิจการที่เกี่ยวข้องกัน</t>
  </si>
  <si>
    <t>รับคืนเงินให้กู้ยืมระยะสั้นแก่กิจการที่เกี่ยวข้องกัน</t>
  </si>
  <si>
    <t>รับเงินกู้ยืมระยะสั้นจากบุคคลที่เกี่ยวข้องกัน</t>
  </si>
  <si>
    <t>ชำระคืนเงินกู้ยืมระยะสั้นจากบุคคลอื่น</t>
  </si>
  <si>
    <t>รับเงินกู้ยืมระยะสั้นจากสถาบันการเงิน</t>
  </si>
  <si>
    <t>ชำระคืนเงินกู้ยืมระยะสั้นจากสถาบันการเงิน</t>
  </si>
  <si>
    <t>ขาดทุนจากการตัดบัญชีสินค้าเสื่อมสภาพ</t>
  </si>
  <si>
    <t>ขาดทุนจากการตัดบัญชีลูกหนี้หมุนเวียนอื่น</t>
  </si>
  <si>
    <t>รับคืนเงินค่างานระหว่างก่อสร้าง</t>
  </si>
  <si>
    <t>จ่ายชำระประมาณการหนี้สินจากคดีฟ้องร้อง</t>
  </si>
  <si>
    <t>ซื้อส่วนได้เสียที่ไม่มีอำนาจควบคุม</t>
  </si>
  <si>
    <t>กำไรจากอัตราแลกเปลี่ยนที่ยังไม่เกิดขึ้นจริง</t>
  </si>
  <si>
    <t>ประมาณการค่าปรับงานล่าช้าตามสัญญา</t>
  </si>
  <si>
    <t>กระแสเงินสดสุทธิได้มาจาก(ใช้ไปใน)กิจกรรมดำเนินงาน</t>
  </si>
  <si>
    <t>รับเงินปันผล</t>
  </si>
  <si>
    <t>กระแสเงินสดสุทธิได้มาจาก(ใช้ไปใน)กิจกรรมลงทุน</t>
  </si>
  <si>
    <t xml:space="preserve">   ขาดทุนสะสม</t>
  </si>
  <si>
    <t>กำไรเบ็ดเสร็จอื่นสำหรับปี</t>
  </si>
  <si>
    <t>ขาดทุนเบ็ดเสร็จรวมสำหรับปี</t>
  </si>
  <si>
    <t>การแบ่งปันขาดทุนเบ็ดเสร็จรวม :-</t>
  </si>
  <si>
    <t xml:space="preserve">   ขาดทุนสำหรับปี</t>
  </si>
  <si>
    <t>ขาดทุนจากการตัดบัญชีเงินจ่ายล่วงหน้าค่าวัตถุดิบ</t>
  </si>
  <si>
    <t>เงินรับล่วงหน้าค่าหุ้น (จ่ายคืน)</t>
  </si>
  <si>
    <t>ผลต่างจากการวัดมูลค่า</t>
  </si>
  <si>
    <t>ขาดทุนจากการด้อยค่าที่ดิน อาคารและอุปกรณ์</t>
  </si>
  <si>
    <t>โอนกลับค่าเผื่อการด้อยค่าที่ดิน อาคารและอุปกรณ์</t>
  </si>
  <si>
    <t>ขาดทุนจากการด้อยค่าสินทรัพย์ไม่มีตัวตน</t>
  </si>
  <si>
    <t>โอนกลับค่าเผื่อการด้อยค่าสินทรัพย์ไม่มีตัวตน</t>
  </si>
  <si>
    <t>ณ วันที่ 31 ธันวาคม 2562</t>
  </si>
  <si>
    <t>2562</t>
  </si>
  <si>
    <t>สิทธิการใช้ระบบสายส่งกระแสไฟฟ้ารอตัดบัญชี</t>
  </si>
  <si>
    <t>สำหรับปีสิ้นสุดวันที่ 31 ธันวาคม 2562</t>
  </si>
  <si>
    <t>ยอดคงเหลือ ณ วันที่ 1 มกราคม 2562</t>
  </si>
  <si>
    <t>ยอดคงเหลือ ณ วันที่ 31 ธันวาคม 2562</t>
  </si>
  <si>
    <t>รายการกับผู้ถือหุ้นที่บันทึกโดยตรงเข้าส่วนของผู้ถือหุ้น</t>
  </si>
  <si>
    <t xml:space="preserve">    เงินทุนที่ได้รับจากผู้ถือหุ้นและการจัดสรรส่วนทุนให้ผู้ถือหุ้น</t>
  </si>
  <si>
    <t>ขาดทุนจากการตัดจำหน่ายเงินลงทุนในบริษัทย่อย</t>
  </si>
  <si>
    <t>ขาดทุนจากการตัดบัญชีสินทรัพย์ไม่หมุนเวียนอื่น</t>
  </si>
  <si>
    <t>ขาดทุนจากการตัดบัญชีภาษีเงินได้ถูกหัก ณ ที่จ่าย</t>
  </si>
  <si>
    <t>กำไรจากการจำหน่ายเงินลงทุนระยะยาวอื่น</t>
  </si>
  <si>
    <t>เงินสดรับจากการชำระบัญชีของบริษัทย่อย</t>
  </si>
  <si>
    <t>เงินสดรับจากการขายเงินลงทุนระยะยาวอื่น</t>
  </si>
  <si>
    <t>ชำระคืนเงินกู้ยืมระยะสั้นจากคคลที่เกี่ยวข้องกัน</t>
  </si>
  <si>
    <t>หนี้สินหมุนเวียนอื่น</t>
  </si>
  <si>
    <t>หนี้สินภาษีเงินได้รอตัดบัญชี</t>
  </si>
  <si>
    <t>ภาษีเงินได้ของรายการที่อาจถูกจัดประเภทใหม่</t>
  </si>
  <si>
    <t xml:space="preserve">   ไว้ในกำไรหรือขาดทุนในภายหลัง</t>
  </si>
  <si>
    <t xml:space="preserve">ขาดทุนจากการด้อยค่าภาษีเงินได้ถูกหัก ณ ที่จ่าย </t>
  </si>
  <si>
    <t xml:space="preserve">โอนกลับค่าเผื่อการด้อยค่าภาษีเงินได้ถูกหัก ณ ที่จ่าย </t>
  </si>
  <si>
    <t>ปรับรายการที่กระทบขาดทุนเป็นเงินสดรับ(จ่าย)</t>
  </si>
  <si>
    <t xml:space="preserve">หนี้สงสัยจะสูญ </t>
  </si>
  <si>
    <t>ขาดทุนจากการด้อยค่าอสังหาริมทรัพย์เพื่อการลงทุน</t>
  </si>
  <si>
    <t>ประมาณการหนี้สินจากคดีฟ้องร้อง</t>
  </si>
  <si>
    <t>กระแสเงินสดได้มาจาก(ใช้ไปใน)การดำเนินงาน</t>
  </si>
  <si>
    <t>กระแสเงินสดสุทธิใช้ไปในกิจกรรมจัดหาเงิน</t>
  </si>
  <si>
    <t>เงินสดและรายการเทียบเท่าเงินสดลดลงสุทธิ</t>
  </si>
  <si>
    <t>4, 8</t>
  </si>
  <si>
    <t>16, 32, 53</t>
  </si>
  <si>
    <t>22, 53</t>
  </si>
  <si>
    <t>26, 53</t>
  </si>
  <si>
    <t>4, 28</t>
  </si>
  <si>
    <t>31, 53</t>
  </si>
  <si>
    <t>4, 29</t>
  </si>
  <si>
    <t>4, 33</t>
  </si>
  <si>
    <t>4, 16, 20</t>
  </si>
  <si>
    <t>4, 16, 18, 20, 21, 42</t>
  </si>
  <si>
    <t>11, 16, 25</t>
  </si>
  <si>
    <t>10, 11, 16, 21</t>
  </si>
  <si>
    <t>24, 47</t>
  </si>
  <si>
    <t>16, 32</t>
  </si>
  <si>
    <t>ขาดทุนจากการด้อยค่าสิทธิการใช้กระแสไฟฟ้ารอตัดบัญชี</t>
  </si>
  <si>
    <t>โอนกลับค่าเผื่อการด้อยค่าสินทรัพย์ที่ไม่ได้ใช้ดำเนินงาน</t>
  </si>
  <si>
    <t>ขาดทุนจากการด้อยค่าเงินลงทุนในบริษัทย่อย (โอนกลับ)</t>
  </si>
  <si>
    <t xml:space="preserve">เงินสดและรายการเทียบเท่าเงินสด  ณ วันที่ 1 มกราคม </t>
  </si>
  <si>
    <t>ภาษีเงินได้ของรายการที่จะไม่ถูกจัดประเภทใหม่</t>
  </si>
  <si>
    <t>39, 54</t>
  </si>
  <si>
    <t>4, 8, 25</t>
  </si>
  <si>
    <t>จำหน่ายอุปกรณ์</t>
  </si>
  <si>
    <t>ซื้ออุปกรณ์ตามสัญญาเช่าการเงิน</t>
  </si>
  <si>
    <t>ขาดทุนจากการตัดบัญชีงานระหว่างก่อสร้างและอุปกรณ์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</si>
</sst>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\t&quot;฿&quot;#,##0_);[Red]\(\t&quot;฿&quot;#,##0\)"/>
    <numFmt numFmtId="166" formatCode="#,##0\ ;\(#,##0\)"/>
    <numFmt numFmtId="167" formatCode="_(* #,##0_);_(* \(#,##0\);_(* &quot;-&quot;??_);_(@_)"/>
    <numFmt numFmtId="168" formatCode="_(* #,##0_);_(* \(#,##0\);_(* &quot;-  &quot;??_);_(@_)"/>
    <numFmt numFmtId="169" formatCode="#,##0.00\ ;\(#,##0.00\)"/>
    <numFmt numFmtId="170" formatCode="#,##0.0000\ ;\(#,##0.0000\)"/>
    <numFmt numFmtId="171" formatCode="#,##0;\(#,##0\);&quot;-     &quot;"/>
  </numFmts>
  <fonts count="21" x14ac:knownFonts="1">
    <font>
      <sz val="15"/>
      <color theme="1"/>
      <name val="Cordia New"/>
      <family val="2"/>
    </font>
    <font>
      <sz val="15"/>
      <color indexed="8"/>
      <name val="Cordia New"/>
      <family val="2"/>
    </font>
    <font>
      <b/>
      <sz val="16"/>
      <name val="Angsana New"/>
      <family val="1"/>
    </font>
    <font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name val="Angsana New"/>
      <family val="1"/>
    </font>
    <font>
      <i/>
      <sz val="16"/>
      <name val="Angsana New"/>
      <family val="1"/>
    </font>
    <font>
      <sz val="14"/>
      <name val="Angsana New"/>
      <family val="1"/>
    </font>
    <font>
      <sz val="15"/>
      <color indexed="8"/>
      <name val="Angsana New"/>
      <family val="1"/>
    </font>
    <font>
      <sz val="15"/>
      <color indexed="10"/>
      <name val="Angsana New"/>
      <family val="1"/>
    </font>
    <font>
      <i/>
      <sz val="15"/>
      <color indexed="10"/>
      <name val="Angsana New"/>
      <family val="1"/>
    </font>
    <font>
      <i/>
      <sz val="15"/>
      <color indexed="8"/>
      <name val="Angsana New"/>
      <family val="1"/>
    </font>
    <font>
      <sz val="10"/>
      <name val="Arial"/>
      <family val="2"/>
    </font>
    <font>
      <sz val="16"/>
      <color indexed="8"/>
      <name val="Angsana New"/>
      <family val="1"/>
    </font>
    <font>
      <b/>
      <sz val="15"/>
      <color indexed="8"/>
      <name val="Angsana New"/>
      <family val="1"/>
    </font>
    <font>
      <i/>
      <sz val="14"/>
      <name val="Angsana New"/>
      <family val="1"/>
    </font>
    <font>
      <b/>
      <sz val="14"/>
      <name val="Angsana New"/>
      <family val="1"/>
    </font>
    <font>
      <sz val="15"/>
      <color theme="1"/>
      <name val="Angsana New"/>
      <family val="1"/>
    </font>
    <font>
      <b/>
      <sz val="15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4" fillId="0" borderId="0" applyFont="0" applyFill="0" applyBorder="0" applyAlignment="0" applyProtection="0"/>
  </cellStyleXfs>
  <cellXfs count="142">
    <xf numFmtId="0" fontId="0" fillId="0" borderId="0" xfId="0"/>
    <xf numFmtId="0" fontId="3" fillId="0" borderId="0" xfId="0" applyFont="1" applyFill="1" applyAlignment="1"/>
    <xf numFmtId="0" fontId="2" fillId="0" borderId="0" xfId="0" applyFont="1" applyFill="1" applyAlignment="1"/>
    <xf numFmtId="0" fontId="4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166" fontId="4" fillId="0" borderId="0" xfId="0" applyNumberFormat="1" applyFont="1" applyFill="1" applyAlignment="1"/>
    <xf numFmtId="0" fontId="4" fillId="0" borderId="0" xfId="0" applyFont="1" applyFill="1" applyAlignment="1"/>
    <xf numFmtId="166" fontId="4" fillId="0" borderId="0" xfId="0" applyNumberFormat="1" applyFont="1" applyFill="1" applyBorder="1" applyAlignment="1"/>
    <xf numFmtId="166" fontId="7" fillId="0" borderId="0" xfId="0" applyNumberFormat="1" applyFont="1" applyFill="1" applyAlignment="1"/>
    <xf numFmtId="0" fontId="7" fillId="0" borderId="0" xfId="0" applyFont="1" applyFill="1" applyAlignment="1"/>
    <xf numFmtId="0" fontId="6" fillId="0" borderId="0" xfId="0" applyFont="1" applyFill="1" applyAlignment="1">
      <alignment horizontal="center"/>
    </xf>
    <xf numFmtId="0" fontId="8" fillId="0" borderId="0" xfId="0" applyFont="1" applyFill="1" applyAlignment="1"/>
    <xf numFmtId="0" fontId="5" fillId="0" borderId="0" xfId="0" applyFont="1" applyFill="1" applyAlignment="1"/>
    <xf numFmtId="0" fontId="9" fillId="0" borderId="0" xfId="0" applyFont="1" applyFill="1" applyAlignment="1">
      <alignment horizontal="center"/>
    </xf>
    <xf numFmtId="167" fontId="4" fillId="0" borderId="0" xfId="1" applyNumberFormat="1" applyFont="1" applyFill="1" applyBorder="1" applyAlignment="1">
      <alignment horizontal="right"/>
    </xf>
    <xf numFmtId="0" fontId="6" fillId="0" borderId="0" xfId="0" applyFont="1" applyFill="1" applyAlignment="1"/>
    <xf numFmtId="167" fontId="7" fillId="0" borderId="0" xfId="1" applyNumberFormat="1" applyFont="1" applyFill="1" applyAlignment="1">
      <alignment horizontal="right"/>
    </xf>
    <xf numFmtId="0" fontId="10" fillId="0" borderId="0" xfId="0" applyFont="1" applyFill="1" applyAlignment="1"/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37" fontId="10" fillId="0" borderId="0" xfId="0" applyNumberFormat="1" applyFont="1" applyFill="1" applyAlignment="1"/>
    <xf numFmtId="167" fontId="10" fillId="0" borderId="0" xfId="1" applyNumberFormat="1" applyFont="1" applyFill="1" applyAlignment="1">
      <alignment horizontal="center"/>
    </xf>
    <xf numFmtId="0" fontId="11" fillId="0" borderId="0" xfId="0" applyFont="1" applyFill="1" applyAlignment="1"/>
    <xf numFmtId="167" fontId="10" fillId="0" borderId="0" xfId="1" applyNumberFormat="1" applyFont="1" applyFill="1" applyAlignment="1">
      <alignment horizontal="right"/>
    </xf>
    <xf numFmtId="167" fontId="10" fillId="0" borderId="0" xfId="1" applyNumberFormat="1" applyFont="1" applyFill="1" applyAlignment="1"/>
    <xf numFmtId="167" fontId="7" fillId="0" borderId="0" xfId="1" applyNumberFormat="1" applyFont="1" applyFill="1" applyBorder="1" applyAlignment="1">
      <alignment horizontal="right"/>
    </xf>
    <xf numFmtId="167" fontId="7" fillId="0" borderId="0" xfId="1" applyNumberFormat="1" applyFont="1" applyFill="1" applyBorder="1" applyAlignment="1"/>
    <xf numFmtId="167" fontId="10" fillId="0" borderId="0" xfId="1" applyNumberFormat="1" applyFont="1" applyFill="1" applyBorder="1" applyAlignment="1"/>
    <xf numFmtId="167" fontId="7" fillId="0" borderId="0" xfId="1" applyNumberFormat="1" applyFont="1" applyFill="1" applyAlignment="1"/>
    <xf numFmtId="167" fontId="7" fillId="0" borderId="1" xfId="1" applyNumberFormat="1" applyFont="1" applyFill="1" applyBorder="1" applyAlignment="1"/>
    <xf numFmtId="167" fontId="3" fillId="0" borderId="0" xfId="1" applyNumberFormat="1" applyFont="1" applyFill="1" applyAlignment="1"/>
    <xf numFmtId="167" fontId="10" fillId="0" borderId="0" xfId="1" applyNumberFormat="1" applyFont="1" applyFill="1" applyBorder="1" applyAlignment="1">
      <alignment horizontal="right"/>
    </xf>
    <xf numFmtId="164" fontId="12" fillId="0" borderId="0" xfId="0" applyNumberFormat="1" applyFont="1" applyFill="1" applyAlignment="1"/>
    <xf numFmtId="167" fontId="7" fillId="0" borderId="0" xfId="1" applyNumberFormat="1" applyFont="1" applyFill="1" applyAlignment="1">
      <alignment horizontal="center"/>
    </xf>
    <xf numFmtId="0" fontId="7" fillId="0" borderId="0" xfId="0" applyFont="1" applyFill="1" applyBorder="1" applyAlignment="1"/>
    <xf numFmtId="168" fontId="10" fillId="0" borderId="0" xfId="0" applyNumberFormat="1" applyFont="1" applyFill="1" applyAlignment="1"/>
    <xf numFmtId="168" fontId="10" fillId="0" borderId="0" xfId="0" applyNumberFormat="1" applyFont="1" applyFill="1" applyAlignment="1">
      <alignment horizontal="right"/>
    </xf>
    <xf numFmtId="168" fontId="10" fillId="0" borderId="0" xfId="2" applyNumberFormat="1" applyFont="1" applyFill="1" applyAlignment="1"/>
    <xf numFmtId="0" fontId="15" fillId="0" borderId="0" xfId="0" applyFont="1" applyFill="1" applyAlignment="1"/>
    <xf numFmtId="168" fontId="7" fillId="0" borderId="0" xfId="0" applyNumberFormat="1" applyFont="1" applyFill="1" applyBorder="1" applyAlignment="1"/>
    <xf numFmtId="0" fontId="10" fillId="0" borderId="0" xfId="0" applyFont="1" applyFill="1" applyBorder="1" applyAlignment="1"/>
    <xf numFmtId="164" fontId="9" fillId="0" borderId="0" xfId="1" applyNumberFormat="1" applyFont="1" applyFill="1"/>
    <xf numFmtId="167" fontId="9" fillId="0" borderId="0" xfId="1" applyNumberFormat="1" applyFont="1" applyFill="1" applyBorder="1" applyAlignment="1">
      <alignment horizontal="right"/>
    </xf>
    <xf numFmtId="164" fontId="9" fillId="0" borderId="0" xfId="1" applyNumberFormat="1" applyFont="1" applyFill="1" applyBorder="1" applyAlignment="1">
      <alignment horizontal="right"/>
    </xf>
    <xf numFmtId="0" fontId="9" fillId="0" borderId="0" xfId="1" applyNumberFormat="1" applyFont="1" applyFill="1"/>
    <xf numFmtId="169" fontId="7" fillId="0" borderId="0" xfId="0" applyNumberFormat="1" applyFont="1" applyFill="1" applyAlignment="1"/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170" fontId="7" fillId="0" borderId="0" xfId="0" applyNumberFormat="1" applyFont="1" applyFill="1" applyBorder="1" applyAlignment="1"/>
    <xf numFmtId="49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37" fontId="7" fillId="0" borderId="0" xfId="0" applyNumberFormat="1" applyFont="1" applyFill="1" applyBorder="1" applyAlignment="1"/>
    <xf numFmtId="167" fontId="7" fillId="0" borderId="2" xfId="1" applyNumberFormat="1" applyFont="1" applyFill="1" applyBorder="1" applyAlignment="1"/>
    <xf numFmtId="0" fontId="13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164" fontId="7" fillId="0" borderId="0" xfId="1" applyNumberFormat="1" applyFont="1" applyFill="1"/>
    <xf numFmtId="164" fontId="7" fillId="0" borderId="0" xfId="1" applyNumberFormat="1" applyFont="1" applyFill="1" applyBorder="1" applyAlignment="1">
      <alignment horizontal="right"/>
    </xf>
    <xf numFmtId="0" fontId="16" fillId="0" borderId="0" xfId="0" applyFont="1" applyFill="1" applyAlignment="1"/>
    <xf numFmtId="167" fontId="7" fillId="0" borderId="0" xfId="0" applyNumberFormat="1" applyFont="1" applyFill="1" applyAlignment="1"/>
    <xf numFmtId="37" fontId="10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19" fillId="0" borderId="0" xfId="0" applyFont="1" applyFill="1" applyAlignment="1">
      <alignment horizontal="center"/>
    </xf>
    <xf numFmtId="0" fontId="19" fillId="0" borderId="0" xfId="0" applyFont="1" applyFill="1" applyAlignment="1"/>
    <xf numFmtId="0" fontId="5" fillId="0" borderId="0" xfId="0" applyFont="1" applyFill="1" applyBorder="1" applyAlignment="1"/>
    <xf numFmtId="164" fontId="10" fillId="0" borderId="0" xfId="1" applyFont="1" applyFill="1" applyAlignment="1"/>
    <xf numFmtId="167" fontId="19" fillId="0" borderId="0" xfId="1" applyNumberFormat="1" applyFont="1" applyFill="1" applyBorder="1" applyAlignment="1">
      <alignment horizontal="right"/>
    </xf>
    <xf numFmtId="167" fontId="19" fillId="0" borderId="0" xfId="1" applyNumberFormat="1" applyFont="1" applyFill="1" applyBorder="1" applyAlignment="1"/>
    <xf numFmtId="168" fontId="4" fillId="0" borderId="3" xfId="0" applyNumberFormat="1" applyFont="1" applyFill="1" applyBorder="1" applyAlignment="1"/>
    <xf numFmtId="167" fontId="4" fillId="0" borderId="0" xfId="1" applyNumberFormat="1" applyFont="1" applyFill="1" applyAlignment="1"/>
    <xf numFmtId="167" fontId="4" fillId="0" borderId="0" xfId="1" applyNumberFormat="1" applyFont="1" applyFill="1" applyBorder="1" applyAlignment="1"/>
    <xf numFmtId="167" fontId="16" fillId="0" borderId="0" xfId="1" applyNumberFormat="1" applyFont="1" applyFill="1" applyBorder="1" applyAlignment="1"/>
    <xf numFmtId="167" fontId="16" fillId="0" borderId="0" xfId="1" applyNumberFormat="1" applyFont="1" applyFill="1" applyAlignment="1"/>
    <xf numFmtId="167" fontId="4" fillId="0" borderId="0" xfId="1" applyNumberFormat="1" applyFont="1" applyFill="1" applyAlignment="1">
      <alignment horizontal="right"/>
    </xf>
    <xf numFmtId="167" fontId="16" fillId="0" borderId="0" xfId="1" applyNumberFormat="1" applyFont="1" applyFill="1" applyAlignment="1">
      <alignment horizontal="right"/>
    </xf>
    <xf numFmtId="167" fontId="4" fillId="0" borderId="1" xfId="1" applyNumberFormat="1" applyFont="1" applyFill="1" applyBorder="1" applyAlignment="1"/>
    <xf numFmtId="164" fontId="17" fillId="0" borderId="0" xfId="1" applyNumberFormat="1" applyFont="1" applyFill="1"/>
    <xf numFmtId="0" fontId="13" fillId="0" borderId="0" xfId="0" applyFont="1" applyFill="1" applyAlignment="1"/>
    <xf numFmtId="167" fontId="4" fillId="0" borderId="3" xfId="1" applyNumberFormat="1" applyFont="1" applyFill="1" applyBorder="1" applyAlignment="1"/>
    <xf numFmtId="167" fontId="4" fillId="0" borderId="4" xfId="1" applyNumberFormat="1" applyFont="1" applyFill="1" applyBorder="1" applyAlignment="1"/>
    <xf numFmtId="164" fontId="7" fillId="0" borderId="0" xfId="1" applyNumberFormat="1" applyFont="1" applyFill="1" applyBorder="1"/>
    <xf numFmtId="167" fontId="16" fillId="0" borderId="3" xfId="1" applyNumberFormat="1" applyFont="1" applyFill="1" applyBorder="1" applyAlignment="1"/>
    <xf numFmtId="168" fontId="4" fillId="0" borderId="0" xfId="0" applyNumberFormat="1" applyFont="1" applyFill="1" applyBorder="1" applyAlignment="1"/>
    <xf numFmtId="167" fontId="16" fillId="0" borderId="3" xfId="0" applyNumberFormat="1" applyFont="1" applyFill="1" applyBorder="1" applyAlignment="1"/>
    <xf numFmtId="167" fontId="16" fillId="0" borderId="0" xfId="0" applyNumberFormat="1" applyFont="1" applyFill="1" applyBorder="1" applyAlignment="1"/>
    <xf numFmtId="167" fontId="16" fillId="0" borderId="4" xfId="0" applyNumberFormat="1" applyFont="1" applyFill="1" applyBorder="1" applyAlignment="1"/>
    <xf numFmtId="164" fontId="7" fillId="0" borderId="0" xfId="0" applyNumberFormat="1" applyFont="1" applyFill="1" applyAlignment="1"/>
    <xf numFmtId="167" fontId="10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167" fontId="10" fillId="0" borderId="2" xfId="1" applyNumberFormat="1" applyFont="1" applyFill="1" applyBorder="1" applyAlignment="1">
      <alignment horizontal="right"/>
    </xf>
    <xf numFmtId="167" fontId="10" fillId="0" borderId="2" xfId="1" applyNumberFormat="1" applyFont="1" applyFill="1" applyBorder="1" applyAlignment="1"/>
    <xf numFmtId="0" fontId="17" fillId="0" borderId="0" xfId="0" applyFont="1" applyFill="1" applyAlignment="1">
      <alignment horizontal="center"/>
    </xf>
    <xf numFmtId="167" fontId="4" fillId="0" borderId="5" xfId="1" applyNumberFormat="1" applyFont="1" applyFill="1" applyBorder="1" applyAlignment="1"/>
    <xf numFmtId="167" fontId="10" fillId="0" borderId="5" xfId="1" applyNumberFormat="1" applyFont="1" applyFill="1" applyBorder="1" applyAlignment="1">
      <alignment horizontal="right"/>
    </xf>
    <xf numFmtId="0" fontId="8" fillId="0" borderId="0" xfId="0" applyFont="1" applyFill="1" applyAlignment="1">
      <alignment horizontal="center"/>
    </xf>
    <xf numFmtId="167" fontId="16" fillId="0" borderId="0" xfId="1" applyNumberFormat="1" applyFont="1" applyFill="1" applyBorder="1" applyAlignment="1">
      <alignment horizontal="right"/>
    </xf>
    <xf numFmtId="167" fontId="20" fillId="0" borderId="0" xfId="1" applyNumberFormat="1" applyFont="1" applyFill="1" applyBorder="1" applyAlignment="1"/>
    <xf numFmtId="167" fontId="20" fillId="0" borderId="0" xfId="1" applyNumberFormat="1" applyFont="1" applyFill="1" applyBorder="1" applyAlignment="1">
      <alignment horizontal="right"/>
    </xf>
    <xf numFmtId="167" fontId="19" fillId="0" borderId="2" xfId="1" applyNumberFormat="1" applyFont="1" applyFill="1" applyBorder="1" applyAlignment="1"/>
    <xf numFmtId="167" fontId="19" fillId="0" borderId="2" xfId="1" applyNumberFormat="1" applyFont="1" applyFill="1" applyBorder="1" applyAlignment="1">
      <alignment horizontal="right"/>
    </xf>
    <xf numFmtId="167" fontId="7" fillId="0" borderId="2" xfId="1" applyNumberFormat="1" applyFont="1" applyFill="1" applyBorder="1" applyAlignment="1">
      <alignment horizontal="right"/>
    </xf>
    <xf numFmtId="167" fontId="16" fillId="0" borderId="2" xfId="1" applyNumberFormat="1" applyFont="1" applyFill="1" applyBorder="1" applyAlignment="1">
      <alignment horizontal="right"/>
    </xf>
    <xf numFmtId="0" fontId="16" fillId="0" borderId="0" xfId="0" applyFont="1" applyFill="1" applyAlignment="1">
      <alignment horizontal="left"/>
    </xf>
    <xf numFmtId="167" fontId="16" fillId="0" borderId="3" xfId="1" applyNumberFormat="1" applyFont="1" applyFill="1" applyBorder="1" applyAlignment="1">
      <alignment horizontal="right"/>
    </xf>
    <xf numFmtId="167" fontId="10" fillId="0" borderId="0" xfId="0" applyNumberFormat="1" applyFont="1" applyFill="1" applyAlignment="1"/>
    <xf numFmtId="49" fontId="6" fillId="0" borderId="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center"/>
    </xf>
    <xf numFmtId="170" fontId="7" fillId="0" borderId="1" xfId="0" applyNumberFormat="1" applyFont="1" applyFill="1" applyBorder="1" applyAlignment="1"/>
    <xf numFmtId="167" fontId="4" fillId="0" borderId="1" xfId="1" applyNumberFormat="1" applyFont="1" applyFill="1" applyBorder="1" applyAlignment="1">
      <alignment horizontal="right"/>
    </xf>
    <xf numFmtId="0" fontId="18" fillId="0" borderId="0" xfId="0" applyFont="1" applyFill="1" applyAlignment="1">
      <alignment horizontal="center"/>
    </xf>
    <xf numFmtId="167" fontId="4" fillId="0" borderId="0" xfId="0" applyNumberFormat="1" applyFont="1" applyFill="1" applyAlignment="1">
      <alignment horizontal="center"/>
    </xf>
    <xf numFmtId="0" fontId="19" fillId="0" borderId="2" xfId="0" applyFont="1" applyFill="1" applyBorder="1" applyAlignment="1">
      <alignment horizontal="center"/>
    </xf>
    <xf numFmtId="0" fontId="15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ont="1" applyFill="1" applyAlignment="1"/>
    <xf numFmtId="0" fontId="0" fillId="0" borderId="0" xfId="0" applyFill="1" applyAlignment="1"/>
    <xf numFmtId="171" fontId="0" fillId="0" borderId="0" xfId="0" applyNumberFormat="1" applyFont="1" applyFill="1" applyBorder="1" applyAlignment="1"/>
    <xf numFmtId="171" fontId="0" fillId="0" borderId="0" xfId="0" applyNumberFormat="1" applyFill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167" fontId="4" fillId="0" borderId="0" xfId="1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colors>
    <mruColors>
      <color rgb="FFB2B2B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99"/>
  <sheetViews>
    <sheetView showGridLines="0" view="pageBreakPreview" topLeftCell="A70" zoomScaleSheetLayoutView="100" workbookViewId="0">
      <selection activeCell="E91" sqref="E91"/>
    </sheetView>
  </sheetViews>
  <sheetFormatPr defaultColWidth="1.28515625" defaultRowHeight="26.25" customHeight="1" x14ac:dyDescent="0.45"/>
  <cols>
    <col min="1" max="1" width="36.85546875" style="20" customWidth="1"/>
    <col min="2" max="2" width="1.28515625" style="9" customWidth="1"/>
    <col min="3" max="3" width="9.140625" style="9" customWidth="1"/>
    <col min="4" max="4" width="1.28515625" style="9" customWidth="1"/>
    <col min="5" max="5" width="14.140625" style="9" bestFit="1" customWidth="1"/>
    <col min="6" max="6" width="1.28515625" style="9" customWidth="1"/>
    <col min="7" max="7" width="14.140625" style="9" bestFit="1" customWidth="1"/>
    <col min="8" max="8" width="1.28515625" style="9" customWidth="1"/>
    <col min="9" max="9" width="14.140625" style="9" bestFit="1" customWidth="1"/>
    <col min="10" max="10" width="1.28515625" style="9" customWidth="1"/>
    <col min="11" max="11" width="14.140625" style="9" customWidth="1"/>
    <col min="12" max="13" width="14.140625" style="29" bestFit="1" customWidth="1"/>
    <col min="14" max="15" width="10.5703125" style="29" bestFit="1" customWidth="1"/>
    <col min="16" max="17" width="9.140625" style="29" customWidth="1"/>
    <col min="18" max="248" width="9.140625" style="9" customWidth="1"/>
    <col min="249" max="249" width="45.140625" style="9" customWidth="1"/>
    <col min="250" max="250" width="8.5703125" style="9" customWidth="1"/>
    <col min="251" max="16384" width="1.28515625" style="9"/>
  </cols>
  <sheetData>
    <row r="1" spans="1:17" s="1" customFormat="1" ht="26.25" customHeight="1" x14ac:dyDescent="0.5">
      <c r="A1" s="119" t="s">
        <v>0</v>
      </c>
      <c r="L1" s="29"/>
      <c r="M1" s="29"/>
      <c r="N1" s="29"/>
      <c r="O1" s="29"/>
      <c r="P1" s="29"/>
      <c r="Q1" s="29"/>
    </row>
    <row r="2" spans="1:17" s="1" customFormat="1" ht="26.25" customHeight="1" x14ac:dyDescent="0.5">
      <c r="A2" s="2" t="s">
        <v>64</v>
      </c>
      <c r="L2" s="29"/>
      <c r="M2" s="29"/>
      <c r="N2" s="29"/>
      <c r="O2" s="29"/>
      <c r="P2" s="29"/>
      <c r="Q2" s="29"/>
    </row>
    <row r="3" spans="1:17" ht="23.25" x14ac:dyDescent="0.5">
      <c r="A3" s="2" t="s">
        <v>217</v>
      </c>
    </row>
    <row r="4" spans="1:17" ht="13.5" customHeight="1" x14ac:dyDescent="0.5">
      <c r="A4" s="2"/>
    </row>
    <row r="5" spans="1:17" s="35" customFormat="1" ht="26.25" customHeight="1" x14ac:dyDescent="0.45">
      <c r="A5" s="51"/>
      <c r="B5" s="118"/>
      <c r="C5" s="118"/>
      <c r="D5" s="118"/>
      <c r="E5" s="136" t="s">
        <v>1</v>
      </c>
      <c r="F5" s="136"/>
      <c r="G5" s="136"/>
      <c r="H5" s="136"/>
      <c r="I5" s="136" t="s">
        <v>2</v>
      </c>
      <c r="J5" s="136"/>
      <c r="K5" s="136"/>
      <c r="L5" s="29"/>
      <c r="M5" s="29"/>
      <c r="N5" s="29"/>
      <c r="O5" s="29"/>
      <c r="P5" s="29"/>
      <c r="Q5" s="29"/>
    </row>
    <row r="6" spans="1:17" ht="26.25" customHeight="1" x14ac:dyDescent="0.45">
      <c r="A6" s="3" t="s">
        <v>3</v>
      </c>
      <c r="B6" s="47"/>
      <c r="C6" s="123" t="s">
        <v>4</v>
      </c>
      <c r="D6" s="47"/>
      <c r="E6" s="50" t="s">
        <v>218</v>
      </c>
      <c r="F6" s="50"/>
      <c r="G6" s="50" t="s">
        <v>115</v>
      </c>
      <c r="H6" s="50"/>
      <c r="I6" s="50" t="s">
        <v>218</v>
      </c>
      <c r="J6" s="50"/>
      <c r="K6" s="50" t="s">
        <v>115</v>
      </c>
    </row>
    <row r="7" spans="1:17" s="65" customFormat="1" ht="23.25" customHeight="1" x14ac:dyDescent="0.45">
      <c r="A7" s="3"/>
      <c r="B7" s="64"/>
      <c r="C7" s="116"/>
      <c r="D7" s="64"/>
      <c r="E7" s="137" t="s">
        <v>75</v>
      </c>
      <c r="F7" s="137"/>
      <c r="G7" s="137"/>
      <c r="H7" s="137"/>
      <c r="I7" s="137"/>
      <c r="J7" s="137"/>
      <c r="K7" s="137"/>
      <c r="L7" s="29"/>
      <c r="M7" s="29"/>
      <c r="N7" s="29"/>
      <c r="O7" s="29"/>
      <c r="P7" s="29"/>
      <c r="Q7" s="29"/>
    </row>
    <row r="8" spans="1:17" ht="26.25" customHeight="1" x14ac:dyDescent="0.45">
      <c r="A8" s="4" t="s">
        <v>5</v>
      </c>
      <c r="B8" s="116"/>
      <c r="C8" s="116"/>
      <c r="D8" s="116"/>
    </row>
    <row r="9" spans="1:17" ht="26.25" customHeight="1" x14ac:dyDescent="0.45">
      <c r="A9" s="20" t="s">
        <v>6</v>
      </c>
      <c r="B9" s="116"/>
      <c r="C9" s="116">
        <v>5</v>
      </c>
      <c r="D9" s="116"/>
      <c r="E9" s="29">
        <v>134521583</v>
      </c>
      <c r="F9" s="29"/>
      <c r="G9" s="29">
        <v>363173306</v>
      </c>
      <c r="H9" s="29"/>
      <c r="I9" s="29">
        <v>74343367</v>
      </c>
      <c r="J9" s="29"/>
      <c r="K9" s="29">
        <v>315224246</v>
      </c>
    </row>
    <row r="10" spans="1:17" ht="26.25" customHeight="1" x14ac:dyDescent="0.45">
      <c r="A10" s="20" t="s">
        <v>139</v>
      </c>
      <c r="B10" s="116"/>
      <c r="C10" s="116">
        <v>6</v>
      </c>
      <c r="D10" s="116"/>
      <c r="E10" s="29">
        <v>1462267</v>
      </c>
      <c r="F10" s="29"/>
      <c r="G10" s="29">
        <v>1462267</v>
      </c>
      <c r="H10" s="29"/>
      <c r="I10" s="29">
        <v>1462267</v>
      </c>
      <c r="J10" s="29"/>
      <c r="K10" s="29">
        <v>1462267</v>
      </c>
    </row>
    <row r="11" spans="1:17" ht="26.25" customHeight="1" x14ac:dyDescent="0.45">
      <c r="A11" s="51" t="s">
        <v>7</v>
      </c>
      <c r="B11" s="116"/>
      <c r="C11" s="116">
        <v>7</v>
      </c>
      <c r="D11" s="116"/>
      <c r="E11" s="29">
        <v>63418523</v>
      </c>
      <c r="F11" s="29"/>
      <c r="G11" s="29">
        <v>54312920</v>
      </c>
      <c r="H11" s="29"/>
      <c r="I11" s="29">
        <v>9429332</v>
      </c>
      <c r="J11" s="29"/>
      <c r="K11" s="29">
        <v>17115769</v>
      </c>
    </row>
    <row r="12" spans="1:17" ht="26.25" customHeight="1" x14ac:dyDescent="0.45">
      <c r="A12" s="51" t="s">
        <v>116</v>
      </c>
      <c r="B12" s="116"/>
      <c r="C12" s="133" t="s">
        <v>245</v>
      </c>
      <c r="D12" s="116"/>
      <c r="E12" s="29">
        <v>180944190</v>
      </c>
      <c r="F12" s="29"/>
      <c r="G12" s="29">
        <v>152380349</v>
      </c>
      <c r="H12" s="29"/>
      <c r="I12" s="29">
        <v>60155270</v>
      </c>
      <c r="J12" s="29"/>
      <c r="K12" s="29">
        <v>56299175</v>
      </c>
    </row>
    <row r="13" spans="1:17" ht="26.25" customHeight="1" x14ac:dyDescent="0.45">
      <c r="A13" s="20" t="s">
        <v>140</v>
      </c>
      <c r="B13" s="116"/>
      <c r="C13" s="116">
        <v>4</v>
      </c>
      <c r="D13" s="116"/>
      <c r="E13" s="29">
        <v>0</v>
      </c>
      <c r="F13" s="29"/>
      <c r="G13" s="29">
        <v>0</v>
      </c>
      <c r="H13" s="29"/>
      <c r="I13" s="29">
        <v>0</v>
      </c>
      <c r="J13" s="29"/>
      <c r="K13" s="29">
        <v>0</v>
      </c>
    </row>
    <row r="14" spans="1:17" ht="26.25" customHeight="1" x14ac:dyDescent="0.45">
      <c r="A14" s="20" t="s">
        <v>57</v>
      </c>
      <c r="B14" s="116"/>
      <c r="C14" s="116">
        <v>9</v>
      </c>
      <c r="D14" s="116"/>
      <c r="E14" s="29">
        <v>3526294</v>
      </c>
      <c r="F14" s="29"/>
      <c r="G14" s="29">
        <v>10377148</v>
      </c>
      <c r="H14" s="29"/>
      <c r="I14" s="29">
        <v>174343</v>
      </c>
      <c r="J14" s="29"/>
      <c r="K14" s="29">
        <v>5119818</v>
      </c>
    </row>
    <row r="15" spans="1:17" ht="26.25" customHeight="1" x14ac:dyDescent="0.45">
      <c r="A15" s="20" t="s">
        <v>151</v>
      </c>
      <c r="B15" s="116"/>
      <c r="C15" s="116">
        <v>10</v>
      </c>
      <c r="D15" s="116"/>
      <c r="E15" s="29">
        <v>0</v>
      </c>
      <c r="F15" s="29"/>
      <c r="G15" s="29">
        <v>178570</v>
      </c>
      <c r="H15" s="29"/>
      <c r="I15" s="29">
        <v>0</v>
      </c>
      <c r="J15" s="29"/>
      <c r="K15" s="29">
        <v>178570</v>
      </c>
    </row>
    <row r="16" spans="1:17" ht="26.25" customHeight="1" x14ac:dyDescent="0.45">
      <c r="A16" s="20" t="s">
        <v>141</v>
      </c>
      <c r="B16" s="116"/>
      <c r="C16" s="116">
        <v>11</v>
      </c>
      <c r="D16" s="116"/>
      <c r="E16" s="29">
        <v>3738740</v>
      </c>
      <c r="F16" s="29"/>
      <c r="G16" s="29">
        <v>2018678</v>
      </c>
      <c r="H16" s="29"/>
      <c r="I16" s="29">
        <v>1590235</v>
      </c>
      <c r="J16" s="29"/>
      <c r="K16" s="29">
        <v>0</v>
      </c>
    </row>
    <row r="17" spans="1:11" ht="26.25" customHeight="1" x14ac:dyDescent="0.45">
      <c r="A17" s="20" t="s">
        <v>119</v>
      </c>
      <c r="B17" s="116"/>
      <c r="C17" s="116"/>
      <c r="D17" s="116"/>
      <c r="E17" s="29">
        <v>313022</v>
      </c>
      <c r="F17" s="29"/>
      <c r="G17" s="29">
        <v>538948</v>
      </c>
      <c r="H17" s="29"/>
      <c r="I17" s="29">
        <v>293523</v>
      </c>
      <c r="J17" s="29"/>
      <c r="K17" s="29">
        <v>318754</v>
      </c>
    </row>
    <row r="18" spans="1:11" ht="26.25" customHeight="1" x14ac:dyDescent="0.45">
      <c r="A18" s="3" t="s">
        <v>8</v>
      </c>
      <c r="B18" s="116"/>
      <c r="C18" s="116"/>
      <c r="D18" s="116"/>
      <c r="E18" s="80">
        <f>SUM(E9:E17)</f>
        <v>387924619</v>
      </c>
      <c r="F18" s="72"/>
      <c r="G18" s="80">
        <f>SUM(G9:G17)</f>
        <v>584442186</v>
      </c>
      <c r="H18" s="71"/>
      <c r="I18" s="80">
        <f>SUM(I9:I17)</f>
        <v>147448337</v>
      </c>
      <c r="J18" s="72"/>
      <c r="K18" s="80">
        <f>SUM(K9:K17)</f>
        <v>395718599</v>
      </c>
    </row>
    <row r="19" spans="1:11" ht="15.75" customHeight="1" x14ac:dyDescent="0.45">
      <c r="B19" s="116"/>
      <c r="C19" s="116"/>
      <c r="D19" s="116"/>
      <c r="E19" s="29"/>
      <c r="F19" s="29"/>
      <c r="G19" s="29"/>
      <c r="H19" s="29"/>
      <c r="I19" s="29"/>
      <c r="J19" s="29"/>
      <c r="K19" s="29"/>
    </row>
    <row r="20" spans="1:11" ht="26.25" customHeight="1" x14ac:dyDescent="0.45">
      <c r="A20" s="4" t="s">
        <v>9</v>
      </c>
      <c r="B20" s="116"/>
      <c r="C20" s="116"/>
      <c r="D20" s="116"/>
      <c r="E20" s="29"/>
      <c r="F20" s="29"/>
      <c r="G20" s="29"/>
      <c r="H20" s="29"/>
      <c r="I20" s="29"/>
      <c r="J20" s="29"/>
      <c r="K20" s="29"/>
    </row>
    <row r="21" spans="1:11" ht="26.25" customHeight="1" x14ac:dyDescent="0.45">
      <c r="A21" s="9" t="s">
        <v>90</v>
      </c>
      <c r="C21" s="116">
        <v>12</v>
      </c>
      <c r="E21" s="29">
        <v>1804000</v>
      </c>
      <c r="F21" s="29"/>
      <c r="G21" s="29">
        <v>1336500</v>
      </c>
      <c r="I21" s="29">
        <v>1804000</v>
      </c>
      <c r="J21" s="29"/>
      <c r="K21" s="29">
        <v>1336500</v>
      </c>
    </row>
    <row r="22" spans="1:11" ht="26.25" customHeight="1" x14ac:dyDescent="0.45">
      <c r="A22" s="9" t="s">
        <v>10</v>
      </c>
      <c r="B22" s="116"/>
      <c r="C22" s="116">
        <v>13</v>
      </c>
      <c r="D22" s="116"/>
      <c r="E22" s="34">
        <v>0</v>
      </c>
      <c r="F22" s="34"/>
      <c r="G22" s="34">
        <v>0</v>
      </c>
      <c r="H22" s="29"/>
      <c r="I22" s="29">
        <v>0</v>
      </c>
      <c r="J22" s="29"/>
      <c r="K22" s="29">
        <v>0</v>
      </c>
    </row>
    <row r="23" spans="1:11" ht="26.25" customHeight="1" x14ac:dyDescent="0.45">
      <c r="A23" s="20" t="s">
        <v>62</v>
      </c>
      <c r="B23" s="116"/>
      <c r="C23" s="116">
        <v>14</v>
      </c>
      <c r="D23" s="116"/>
      <c r="E23" s="29">
        <v>0</v>
      </c>
      <c r="F23" s="29"/>
      <c r="G23" s="29">
        <v>200000</v>
      </c>
      <c r="H23" s="29"/>
      <c r="I23" s="29">
        <v>0</v>
      </c>
      <c r="J23" s="29"/>
      <c r="K23" s="29">
        <v>200000</v>
      </c>
    </row>
    <row r="24" spans="1:11" ht="26.25" customHeight="1" x14ac:dyDescent="0.45">
      <c r="A24" s="20" t="s">
        <v>95</v>
      </c>
      <c r="B24" s="116"/>
      <c r="C24" s="116">
        <v>15</v>
      </c>
      <c r="D24" s="116"/>
      <c r="E24" s="34">
        <v>199497003</v>
      </c>
      <c r="F24" s="34"/>
      <c r="G24" s="34">
        <f>218598844-17141373</f>
        <v>201457471</v>
      </c>
      <c r="H24" s="29"/>
      <c r="I24" s="29">
        <v>142492201</v>
      </c>
      <c r="J24" s="29"/>
      <c r="K24" s="29">
        <v>142514858</v>
      </c>
    </row>
    <row r="25" spans="1:11" ht="26.25" customHeight="1" x14ac:dyDescent="0.45">
      <c r="A25" s="20" t="s">
        <v>63</v>
      </c>
      <c r="B25" s="116"/>
      <c r="C25" s="133" t="s">
        <v>246</v>
      </c>
      <c r="D25" s="116"/>
      <c r="E25" s="34">
        <v>688607292</v>
      </c>
      <c r="F25" s="34"/>
      <c r="G25" s="34">
        <v>755464801</v>
      </c>
      <c r="H25" s="29"/>
      <c r="I25" s="29">
        <v>4358527</v>
      </c>
      <c r="J25" s="29"/>
      <c r="K25" s="29">
        <v>8368770</v>
      </c>
    </row>
    <row r="26" spans="1:11" ht="26.25" customHeight="1" x14ac:dyDescent="0.45">
      <c r="A26" s="20" t="s">
        <v>121</v>
      </c>
      <c r="B26" s="116"/>
      <c r="C26" s="116">
        <v>17</v>
      </c>
      <c r="D26" s="116"/>
      <c r="E26" s="34">
        <v>161319905</v>
      </c>
      <c r="F26" s="34"/>
      <c r="G26" s="34">
        <v>161319905</v>
      </c>
      <c r="H26" s="29"/>
      <c r="I26" s="29">
        <v>151949000</v>
      </c>
      <c r="J26" s="29"/>
      <c r="K26" s="29">
        <v>151949000</v>
      </c>
    </row>
    <row r="27" spans="1:11" ht="26.25" customHeight="1" x14ac:dyDescent="0.45">
      <c r="A27" s="20" t="s">
        <v>11</v>
      </c>
      <c r="B27" s="116"/>
      <c r="C27" s="116">
        <v>18</v>
      </c>
      <c r="D27" s="116"/>
      <c r="E27" s="34">
        <v>6351497</v>
      </c>
      <c r="F27" s="34"/>
      <c r="G27" s="34">
        <v>7251456</v>
      </c>
      <c r="H27" s="29"/>
      <c r="I27" s="29">
        <v>6351497</v>
      </c>
      <c r="J27" s="29"/>
      <c r="K27" s="29">
        <v>7251456</v>
      </c>
    </row>
    <row r="28" spans="1:11" ht="26.25" customHeight="1" x14ac:dyDescent="0.45">
      <c r="A28" s="20" t="s">
        <v>73</v>
      </c>
      <c r="B28" s="116"/>
      <c r="C28" s="116">
        <v>19</v>
      </c>
      <c r="D28" s="116"/>
      <c r="E28" s="34">
        <v>0</v>
      </c>
      <c r="F28" s="34"/>
      <c r="G28" s="34">
        <v>0</v>
      </c>
      <c r="H28" s="29"/>
      <c r="I28" s="29">
        <v>0</v>
      </c>
      <c r="J28" s="29"/>
      <c r="K28" s="29">
        <v>0</v>
      </c>
    </row>
    <row r="29" spans="1:11" ht="26.25" customHeight="1" x14ac:dyDescent="0.45">
      <c r="A29" s="20" t="s">
        <v>219</v>
      </c>
      <c r="B29" s="116"/>
      <c r="C29" s="116">
        <v>20</v>
      </c>
      <c r="D29" s="116"/>
      <c r="E29" s="34">
        <v>34734857</v>
      </c>
      <c r="F29" s="34"/>
      <c r="G29" s="34">
        <v>36525746</v>
      </c>
      <c r="H29" s="29"/>
      <c r="I29" s="29">
        <v>0</v>
      </c>
      <c r="J29" s="29"/>
      <c r="K29" s="29">
        <v>0</v>
      </c>
    </row>
    <row r="30" spans="1:11" ht="26.25" customHeight="1" x14ac:dyDescent="0.45">
      <c r="A30" s="20" t="s">
        <v>12</v>
      </c>
      <c r="B30" s="116"/>
      <c r="C30" s="116">
        <v>21</v>
      </c>
      <c r="D30" s="116"/>
      <c r="E30" s="34">
        <v>409215</v>
      </c>
      <c r="F30" s="34"/>
      <c r="G30" s="34">
        <v>970024</v>
      </c>
      <c r="H30" s="29"/>
      <c r="I30" s="29">
        <v>117912</v>
      </c>
      <c r="J30" s="29"/>
      <c r="K30" s="29">
        <v>137100</v>
      </c>
    </row>
    <row r="31" spans="1:11" ht="26.25" customHeight="1" x14ac:dyDescent="0.45">
      <c r="A31" s="20" t="s">
        <v>92</v>
      </c>
      <c r="B31" s="116"/>
      <c r="C31" s="133" t="s">
        <v>247</v>
      </c>
      <c r="D31" s="116"/>
      <c r="E31" s="34">
        <v>74348973</v>
      </c>
      <c r="F31" s="34"/>
      <c r="G31" s="34">
        <v>90833178</v>
      </c>
      <c r="H31" s="29"/>
      <c r="I31" s="29">
        <v>66898406</v>
      </c>
      <c r="J31" s="29"/>
      <c r="K31" s="29">
        <v>67581990</v>
      </c>
    </row>
    <row r="32" spans="1:11" ht="26.25" customHeight="1" x14ac:dyDescent="0.45">
      <c r="A32" s="20" t="s">
        <v>120</v>
      </c>
      <c r="B32" s="116"/>
      <c r="C32" s="116">
        <v>23</v>
      </c>
      <c r="D32" s="116"/>
      <c r="E32" s="34">
        <v>0</v>
      </c>
      <c r="F32" s="34"/>
      <c r="G32" s="34">
        <v>0</v>
      </c>
      <c r="H32" s="29"/>
      <c r="I32" s="29">
        <v>0</v>
      </c>
      <c r="J32" s="29"/>
      <c r="K32" s="29">
        <v>0</v>
      </c>
    </row>
    <row r="33" spans="1:17" ht="26.25" customHeight="1" x14ac:dyDescent="0.45">
      <c r="A33" s="20" t="s">
        <v>58</v>
      </c>
      <c r="B33" s="116"/>
      <c r="C33" s="116">
        <v>25</v>
      </c>
      <c r="D33" s="116"/>
      <c r="E33" s="34">
        <v>52557702</v>
      </c>
      <c r="F33" s="34"/>
      <c r="G33" s="34">
        <v>62615035</v>
      </c>
      <c r="H33" s="29"/>
      <c r="I33" s="29">
        <v>15713010</v>
      </c>
      <c r="J33" s="29"/>
      <c r="K33" s="29">
        <v>25487566</v>
      </c>
    </row>
    <row r="34" spans="1:17" ht="26.25" customHeight="1" x14ac:dyDescent="0.45">
      <c r="A34" s="3" t="s">
        <v>13</v>
      </c>
      <c r="B34" s="116"/>
      <c r="C34" s="116"/>
      <c r="D34" s="116"/>
      <c r="E34" s="80">
        <f>SUM(E21:E33)</f>
        <v>1219630444</v>
      </c>
      <c r="F34" s="72"/>
      <c r="G34" s="80">
        <f>SUM(G21:G33)</f>
        <v>1317974116</v>
      </c>
      <c r="H34" s="71"/>
      <c r="I34" s="80">
        <f>SUM(I21:I33)</f>
        <v>389684553</v>
      </c>
      <c r="J34" s="72"/>
      <c r="K34" s="80">
        <f>SUM(K21:K33)</f>
        <v>404827240</v>
      </c>
    </row>
    <row r="35" spans="1:17" ht="15.75" customHeight="1" x14ac:dyDescent="0.45">
      <c r="A35" s="3"/>
      <c r="B35" s="116"/>
      <c r="C35" s="116"/>
      <c r="D35" s="116"/>
      <c r="E35" s="29"/>
      <c r="F35" s="29"/>
      <c r="G35" s="29"/>
      <c r="H35" s="29"/>
      <c r="I35" s="29"/>
      <c r="J35" s="29"/>
      <c r="K35" s="29"/>
    </row>
    <row r="36" spans="1:17" ht="26.25" customHeight="1" thickBot="1" x14ac:dyDescent="0.5">
      <c r="A36" s="3" t="s">
        <v>14</v>
      </c>
      <c r="B36" s="116"/>
      <c r="C36" s="116"/>
      <c r="D36" s="116"/>
      <c r="E36" s="77">
        <f>E18+E34</f>
        <v>1607555063</v>
      </c>
      <c r="F36" s="72"/>
      <c r="G36" s="77">
        <f>G18+G34</f>
        <v>1902416302</v>
      </c>
      <c r="H36" s="71"/>
      <c r="I36" s="77">
        <f>I18+I34</f>
        <v>537132890</v>
      </c>
      <c r="J36" s="72"/>
      <c r="K36" s="77">
        <f>K18+K34</f>
        <v>800545839</v>
      </c>
    </row>
    <row r="37" spans="1:17" s="1" customFormat="1" ht="26.25" customHeight="1" thickTop="1" x14ac:dyDescent="0.5">
      <c r="A37" s="119" t="s">
        <v>0</v>
      </c>
      <c r="E37" s="31"/>
      <c r="F37" s="31"/>
      <c r="G37" s="31"/>
      <c r="H37" s="31"/>
      <c r="I37" s="31"/>
      <c r="J37" s="31"/>
      <c r="K37" s="31"/>
      <c r="L37" s="29"/>
      <c r="M37" s="29"/>
      <c r="N37" s="29"/>
      <c r="O37" s="29"/>
      <c r="P37" s="29"/>
      <c r="Q37" s="29"/>
    </row>
    <row r="38" spans="1:17" s="1" customFormat="1" ht="26.25" customHeight="1" x14ac:dyDescent="0.5">
      <c r="A38" s="2" t="s">
        <v>66</v>
      </c>
      <c r="E38" s="31"/>
      <c r="F38" s="31"/>
      <c r="G38" s="31"/>
      <c r="H38" s="31"/>
      <c r="I38" s="31"/>
      <c r="J38" s="31"/>
      <c r="K38" s="31"/>
      <c r="L38" s="29"/>
      <c r="M38" s="29"/>
      <c r="N38" s="29"/>
      <c r="O38" s="29"/>
      <c r="P38" s="29"/>
      <c r="Q38" s="29"/>
    </row>
    <row r="39" spans="1:17" ht="26.25" customHeight="1" x14ac:dyDescent="0.5">
      <c r="A39" s="2" t="s">
        <v>217</v>
      </c>
      <c r="E39" s="29"/>
      <c r="F39" s="29"/>
      <c r="G39" s="29"/>
      <c r="H39" s="29"/>
      <c r="I39" s="29"/>
      <c r="J39" s="29"/>
      <c r="K39" s="29"/>
    </row>
    <row r="40" spans="1:17" ht="15.75" customHeight="1" x14ac:dyDescent="0.45">
      <c r="B40" s="134"/>
      <c r="C40" s="134"/>
      <c r="D40" s="134"/>
      <c r="E40" s="29"/>
      <c r="F40" s="29"/>
      <c r="G40" s="29"/>
      <c r="H40" s="29"/>
      <c r="I40" s="29"/>
      <c r="J40" s="29"/>
      <c r="K40" s="29"/>
    </row>
    <row r="41" spans="1:17" s="35" customFormat="1" ht="26.25" customHeight="1" x14ac:dyDescent="0.45">
      <c r="A41" s="51"/>
      <c r="B41" s="118"/>
      <c r="C41" s="118"/>
      <c r="D41" s="118"/>
      <c r="E41" s="136" t="s">
        <v>1</v>
      </c>
      <c r="F41" s="136"/>
      <c r="G41" s="136"/>
      <c r="H41" s="136"/>
      <c r="I41" s="136" t="s">
        <v>2</v>
      </c>
      <c r="J41" s="136"/>
      <c r="K41" s="136"/>
      <c r="L41" s="29"/>
      <c r="M41" s="29"/>
      <c r="N41" s="29"/>
      <c r="O41" s="29"/>
      <c r="P41" s="29"/>
      <c r="Q41" s="29"/>
    </row>
    <row r="42" spans="1:17" ht="26.25" customHeight="1" x14ac:dyDescent="0.45">
      <c r="A42" s="3" t="s">
        <v>15</v>
      </c>
      <c r="B42" s="47"/>
      <c r="C42" s="116" t="s">
        <v>4</v>
      </c>
      <c r="D42" s="47"/>
      <c r="E42" s="50" t="s">
        <v>218</v>
      </c>
      <c r="F42" s="50"/>
      <c r="G42" s="50" t="s">
        <v>115</v>
      </c>
      <c r="H42" s="50"/>
      <c r="I42" s="50" t="s">
        <v>218</v>
      </c>
      <c r="J42" s="50"/>
      <c r="K42" s="50" t="s">
        <v>115</v>
      </c>
    </row>
    <row r="43" spans="1:17" s="65" customFormat="1" ht="23.25" customHeight="1" x14ac:dyDescent="0.45">
      <c r="A43" s="3"/>
      <c r="B43" s="64"/>
      <c r="C43" s="116"/>
      <c r="D43" s="64"/>
      <c r="E43" s="137" t="s">
        <v>75</v>
      </c>
      <c r="F43" s="137"/>
      <c r="G43" s="137"/>
      <c r="H43" s="137"/>
      <c r="I43" s="137"/>
      <c r="J43" s="137"/>
      <c r="K43" s="137"/>
      <c r="L43" s="29"/>
      <c r="M43" s="29"/>
      <c r="N43" s="29"/>
      <c r="O43" s="29"/>
      <c r="P43" s="29"/>
      <c r="Q43" s="29"/>
    </row>
    <row r="44" spans="1:17" ht="26.25" customHeight="1" x14ac:dyDescent="0.45">
      <c r="A44" s="4" t="s">
        <v>16</v>
      </c>
      <c r="B44" s="47"/>
      <c r="C44" s="47"/>
      <c r="D44" s="47"/>
      <c r="E44" s="29"/>
      <c r="F44" s="29"/>
      <c r="G44" s="29"/>
      <c r="H44" s="29"/>
      <c r="I44" s="29"/>
      <c r="J44" s="29"/>
      <c r="K44" s="29"/>
    </row>
    <row r="45" spans="1:17" ht="26.25" customHeight="1" x14ac:dyDescent="0.45">
      <c r="A45" s="20" t="s">
        <v>144</v>
      </c>
      <c r="B45" s="47"/>
      <c r="C45" s="47"/>
      <c r="D45" s="47"/>
      <c r="E45" s="29"/>
      <c r="F45" s="29"/>
      <c r="G45" s="29"/>
      <c r="H45" s="29"/>
      <c r="I45" s="29"/>
      <c r="J45" s="29"/>
      <c r="K45" s="29"/>
    </row>
    <row r="46" spans="1:17" ht="26.25" customHeight="1" x14ac:dyDescent="0.45">
      <c r="A46" s="20" t="s">
        <v>145</v>
      </c>
      <c r="B46" s="47"/>
      <c r="C46" s="133" t="s">
        <v>248</v>
      </c>
      <c r="D46" s="47"/>
      <c r="E46" s="29">
        <v>6466472</v>
      </c>
      <c r="F46" s="29"/>
      <c r="G46" s="29">
        <v>22188051</v>
      </c>
      <c r="H46" s="29"/>
      <c r="I46" s="29">
        <v>582974</v>
      </c>
      <c r="J46" s="29"/>
      <c r="K46" s="29">
        <v>1568695</v>
      </c>
    </row>
    <row r="47" spans="1:17" ht="26.25" customHeight="1" x14ac:dyDescent="0.45">
      <c r="A47" s="20" t="s">
        <v>72</v>
      </c>
      <c r="B47" s="116"/>
      <c r="C47" s="116">
        <v>27</v>
      </c>
      <c r="D47" s="116"/>
      <c r="E47" s="29">
        <v>36453274</v>
      </c>
      <c r="F47" s="29"/>
      <c r="G47" s="29">
        <v>16160787</v>
      </c>
      <c r="H47" s="29"/>
      <c r="I47" s="29">
        <v>6401353</v>
      </c>
      <c r="J47" s="29"/>
      <c r="K47" s="29">
        <v>4579166</v>
      </c>
    </row>
    <row r="48" spans="1:17" ht="26.25" customHeight="1" x14ac:dyDescent="0.45">
      <c r="A48" s="20" t="s">
        <v>124</v>
      </c>
      <c r="B48" s="116"/>
      <c r="C48" s="133" t="s">
        <v>249</v>
      </c>
      <c r="D48" s="116"/>
      <c r="E48" s="29">
        <v>121632475</v>
      </c>
      <c r="F48" s="29"/>
      <c r="G48" s="29">
        <v>134817021</v>
      </c>
      <c r="H48" s="29"/>
      <c r="I48" s="29">
        <v>25141000</v>
      </c>
      <c r="J48" s="29"/>
      <c r="K48" s="29">
        <v>36341275</v>
      </c>
    </row>
    <row r="49" spans="1:11" ht="26.25" customHeight="1" x14ac:dyDescent="0.45">
      <c r="A49" s="20" t="s">
        <v>123</v>
      </c>
      <c r="B49" s="116"/>
      <c r="C49" s="116"/>
      <c r="D49" s="116"/>
      <c r="E49" s="29">
        <v>46901218</v>
      </c>
      <c r="F49" s="29"/>
      <c r="G49" s="29">
        <v>57042072</v>
      </c>
      <c r="H49" s="29"/>
      <c r="I49" s="29">
        <v>14409695</v>
      </c>
      <c r="J49" s="29"/>
      <c r="K49" s="29">
        <v>20166161</v>
      </c>
    </row>
    <row r="50" spans="1:11" ht="26.25" customHeight="1" x14ac:dyDescent="0.45">
      <c r="A50" s="20" t="s">
        <v>152</v>
      </c>
      <c r="B50" s="116"/>
      <c r="C50" s="116"/>
      <c r="D50" s="116"/>
      <c r="E50" s="29"/>
      <c r="F50" s="29"/>
      <c r="G50" s="29"/>
      <c r="H50" s="29"/>
      <c r="I50" s="29"/>
      <c r="J50" s="29"/>
      <c r="K50" s="29"/>
    </row>
    <row r="51" spans="1:11" ht="26.25" customHeight="1" x14ac:dyDescent="0.45">
      <c r="A51" s="20" t="s">
        <v>153</v>
      </c>
      <c r="B51" s="116"/>
      <c r="C51" s="133" t="s">
        <v>250</v>
      </c>
      <c r="D51" s="116"/>
      <c r="E51" s="29">
        <v>205271327</v>
      </c>
      <c r="F51" s="29"/>
      <c r="G51" s="29">
        <v>255712080</v>
      </c>
      <c r="H51" s="29"/>
      <c r="I51" s="29">
        <v>0</v>
      </c>
      <c r="J51" s="29"/>
      <c r="K51" s="29">
        <v>0</v>
      </c>
    </row>
    <row r="52" spans="1:11" ht="26.25" customHeight="1" x14ac:dyDescent="0.45">
      <c r="A52" s="20" t="s">
        <v>154</v>
      </c>
    </row>
    <row r="53" spans="1:11" ht="26.25" customHeight="1" x14ac:dyDescent="0.45">
      <c r="A53" s="20" t="s">
        <v>146</v>
      </c>
      <c r="B53" s="116"/>
      <c r="C53" s="133" t="s">
        <v>250</v>
      </c>
      <c r="D53" s="116"/>
      <c r="E53" s="29">
        <v>20280000</v>
      </c>
      <c r="F53" s="29"/>
      <c r="G53" s="29">
        <v>25874000</v>
      </c>
      <c r="H53" s="29"/>
      <c r="I53" s="29">
        <v>0</v>
      </c>
      <c r="J53" s="29"/>
      <c r="K53" s="29">
        <v>0</v>
      </c>
    </row>
    <row r="54" spans="1:11" ht="26.25" customHeight="1" x14ac:dyDescent="0.45">
      <c r="A54" s="20" t="s">
        <v>147</v>
      </c>
      <c r="B54" s="116"/>
      <c r="C54" s="116"/>
      <c r="D54" s="116"/>
      <c r="E54" s="29"/>
      <c r="F54" s="29"/>
      <c r="G54" s="29"/>
      <c r="H54" s="29"/>
      <c r="I54" s="29"/>
      <c r="J54" s="29"/>
      <c r="K54" s="29"/>
    </row>
    <row r="55" spans="1:11" ht="26.25" customHeight="1" x14ac:dyDescent="0.45">
      <c r="A55" s="20" t="s">
        <v>148</v>
      </c>
      <c r="B55" s="116"/>
      <c r="C55" s="116">
        <v>32</v>
      </c>
      <c r="D55" s="116"/>
      <c r="E55" s="29">
        <v>2356220</v>
      </c>
      <c r="F55" s="29"/>
      <c r="G55" s="29">
        <v>2166037</v>
      </c>
      <c r="H55" s="29"/>
      <c r="I55" s="29">
        <v>0</v>
      </c>
      <c r="J55" s="29"/>
      <c r="K55" s="29">
        <v>1019625</v>
      </c>
    </row>
    <row r="56" spans="1:11" ht="26.25" customHeight="1" x14ac:dyDescent="0.45">
      <c r="A56" s="20" t="s">
        <v>17</v>
      </c>
      <c r="B56" s="116"/>
      <c r="C56" s="133" t="s">
        <v>251</v>
      </c>
      <c r="D56" s="116"/>
      <c r="E56" s="29">
        <v>0</v>
      </c>
      <c r="F56" s="29"/>
      <c r="G56" s="29">
        <v>130000000</v>
      </c>
      <c r="H56" s="29"/>
      <c r="I56" s="29">
        <v>0</v>
      </c>
      <c r="J56" s="29"/>
      <c r="K56" s="29">
        <v>100000000</v>
      </c>
    </row>
    <row r="57" spans="1:11" ht="26.25" customHeight="1" x14ac:dyDescent="0.45">
      <c r="A57" s="20" t="s">
        <v>169</v>
      </c>
      <c r="B57" s="116"/>
      <c r="C57" s="116">
        <v>34</v>
      </c>
      <c r="D57" s="116"/>
      <c r="E57" s="29">
        <v>34446850</v>
      </c>
      <c r="F57" s="29"/>
      <c r="G57" s="29">
        <v>23411849</v>
      </c>
      <c r="H57" s="29"/>
      <c r="I57" s="29">
        <v>34446850</v>
      </c>
      <c r="J57" s="29"/>
      <c r="K57" s="29">
        <v>23411849</v>
      </c>
    </row>
    <row r="58" spans="1:11" ht="26.25" customHeight="1" x14ac:dyDescent="0.45">
      <c r="A58" s="20" t="s">
        <v>122</v>
      </c>
      <c r="B58" s="116"/>
      <c r="C58" s="116">
        <v>30</v>
      </c>
      <c r="D58" s="116"/>
      <c r="E58" s="29">
        <v>10000000</v>
      </c>
      <c r="F58" s="29"/>
      <c r="G58" s="29">
        <v>10000000</v>
      </c>
      <c r="H58" s="29"/>
      <c r="I58" s="29">
        <v>10000000</v>
      </c>
      <c r="J58" s="29"/>
      <c r="K58" s="29">
        <v>10000000</v>
      </c>
    </row>
    <row r="59" spans="1:11" ht="26.25" customHeight="1" x14ac:dyDescent="0.45">
      <c r="A59" s="20" t="s">
        <v>232</v>
      </c>
      <c r="B59" s="127"/>
      <c r="C59" s="127"/>
      <c r="D59" s="127"/>
      <c r="E59" s="29">
        <v>855465</v>
      </c>
      <c r="F59" s="29"/>
      <c r="G59" s="29">
        <v>0</v>
      </c>
      <c r="H59" s="29"/>
      <c r="I59" s="29">
        <v>0</v>
      </c>
      <c r="J59" s="29"/>
      <c r="K59" s="29">
        <v>0</v>
      </c>
    </row>
    <row r="60" spans="1:11" ht="26.25" customHeight="1" x14ac:dyDescent="0.45">
      <c r="A60" s="3" t="s">
        <v>18</v>
      </c>
      <c r="B60" s="116"/>
      <c r="C60" s="116"/>
      <c r="D60" s="116"/>
      <c r="E60" s="80">
        <f>SUM(E46:E59)</f>
        <v>484663301</v>
      </c>
      <c r="F60" s="72"/>
      <c r="G60" s="80">
        <f>SUM(G46:G59)</f>
        <v>677371897</v>
      </c>
      <c r="H60" s="71"/>
      <c r="I60" s="80">
        <f>SUM(I46:I59)</f>
        <v>90981872</v>
      </c>
      <c r="J60" s="72"/>
      <c r="K60" s="80">
        <f>SUM(K46:K59)</f>
        <v>197086771</v>
      </c>
    </row>
    <row r="61" spans="1:11" ht="15.75" customHeight="1" x14ac:dyDescent="0.45">
      <c r="B61" s="134"/>
      <c r="C61" s="134"/>
      <c r="D61" s="134"/>
      <c r="E61" s="29"/>
      <c r="F61" s="29"/>
      <c r="G61" s="29"/>
      <c r="H61" s="29"/>
      <c r="I61" s="29"/>
      <c r="J61" s="29"/>
      <c r="K61" s="29"/>
    </row>
    <row r="62" spans="1:11" ht="26.25" customHeight="1" x14ac:dyDescent="0.45">
      <c r="A62" s="4" t="s">
        <v>19</v>
      </c>
      <c r="B62" s="116"/>
      <c r="C62" s="116"/>
      <c r="D62" s="116"/>
      <c r="E62" s="29"/>
      <c r="F62" s="29"/>
      <c r="G62" s="29"/>
      <c r="H62" s="29"/>
      <c r="I62" s="29"/>
      <c r="J62" s="29"/>
      <c r="K62" s="29"/>
    </row>
    <row r="63" spans="1:11" ht="26.25" customHeight="1" x14ac:dyDescent="0.45">
      <c r="A63" s="20" t="s">
        <v>84</v>
      </c>
      <c r="B63" s="116"/>
      <c r="C63" s="133" t="s">
        <v>250</v>
      </c>
      <c r="D63" s="116"/>
      <c r="E63" s="34">
        <v>12150000</v>
      </c>
      <c r="F63" s="34"/>
      <c r="G63" s="34">
        <v>52430000</v>
      </c>
      <c r="H63" s="29"/>
      <c r="I63" s="34">
        <v>0</v>
      </c>
      <c r="J63" s="34"/>
      <c r="K63" s="34">
        <v>0</v>
      </c>
    </row>
    <row r="64" spans="1:11" ht="26.25" customHeight="1" x14ac:dyDescent="0.45">
      <c r="A64" s="20" t="s">
        <v>233</v>
      </c>
      <c r="B64" s="127"/>
      <c r="C64" s="127">
        <v>24</v>
      </c>
      <c r="D64" s="127"/>
      <c r="E64" s="29">
        <v>1520477</v>
      </c>
      <c r="F64" s="29"/>
      <c r="G64" s="29">
        <v>0</v>
      </c>
      <c r="H64" s="29"/>
      <c r="I64" s="29">
        <v>1520477</v>
      </c>
      <c r="J64" s="29"/>
      <c r="K64" s="29">
        <v>0</v>
      </c>
    </row>
    <row r="65" spans="1:17" ht="26.25" customHeight="1" x14ac:dyDescent="0.45">
      <c r="A65" s="20" t="s">
        <v>107</v>
      </c>
      <c r="B65" s="116"/>
      <c r="C65" s="116">
        <v>32</v>
      </c>
      <c r="D65" s="116"/>
      <c r="E65" s="34">
        <v>2444416</v>
      </c>
      <c r="F65" s="34"/>
      <c r="G65" s="34">
        <v>2675390</v>
      </c>
      <c r="H65" s="29"/>
      <c r="I65" s="34">
        <v>0</v>
      </c>
      <c r="J65" s="34"/>
      <c r="K65" s="34">
        <v>0</v>
      </c>
    </row>
    <row r="66" spans="1:17" ht="26.25" customHeight="1" x14ac:dyDescent="0.45">
      <c r="A66" s="20" t="s">
        <v>149</v>
      </c>
      <c r="B66" s="116"/>
      <c r="C66" s="116"/>
      <c r="D66" s="116"/>
      <c r="E66" s="34"/>
      <c r="F66" s="34"/>
      <c r="G66" s="34"/>
      <c r="H66" s="29"/>
      <c r="I66" s="34"/>
      <c r="J66" s="34"/>
      <c r="K66" s="34"/>
    </row>
    <row r="67" spans="1:17" ht="26.25" customHeight="1" x14ac:dyDescent="0.45">
      <c r="A67" s="20" t="s">
        <v>150</v>
      </c>
      <c r="B67" s="116"/>
      <c r="C67" s="133" t="s">
        <v>252</v>
      </c>
      <c r="D67" s="116"/>
      <c r="E67" s="34">
        <v>5446862</v>
      </c>
      <c r="F67" s="34"/>
      <c r="G67" s="34">
        <v>8432432</v>
      </c>
      <c r="H67" s="29"/>
      <c r="I67" s="34">
        <v>4287530</v>
      </c>
      <c r="J67" s="34"/>
      <c r="K67" s="34">
        <v>7902296</v>
      </c>
    </row>
    <row r="68" spans="1:17" ht="26.25" customHeight="1" x14ac:dyDescent="0.45">
      <c r="A68" s="20" t="s">
        <v>149</v>
      </c>
      <c r="B68" s="116"/>
      <c r="C68" s="116">
        <v>34</v>
      </c>
      <c r="D68" s="116"/>
      <c r="E68" s="34">
        <v>8375341</v>
      </c>
      <c r="F68" s="34"/>
      <c r="G68" s="34">
        <v>8647187</v>
      </c>
      <c r="H68" s="29"/>
      <c r="I68" s="34">
        <v>77941443</v>
      </c>
      <c r="J68" s="34"/>
      <c r="K68" s="34">
        <v>77941443</v>
      </c>
    </row>
    <row r="69" spans="1:17" ht="26.25" customHeight="1" x14ac:dyDescent="0.45">
      <c r="A69" s="20" t="s">
        <v>20</v>
      </c>
      <c r="B69" s="116"/>
      <c r="C69" s="116"/>
      <c r="D69" s="116"/>
      <c r="E69" s="34">
        <v>9210135</v>
      </c>
      <c r="F69" s="34"/>
      <c r="G69" s="34">
        <v>9812085</v>
      </c>
      <c r="H69" s="29"/>
      <c r="I69" s="34">
        <v>1879162</v>
      </c>
      <c r="J69" s="34"/>
      <c r="K69" s="34">
        <v>2481112</v>
      </c>
    </row>
    <row r="70" spans="1:17" ht="26.25" customHeight="1" x14ac:dyDescent="0.45">
      <c r="A70" s="3" t="s">
        <v>21</v>
      </c>
      <c r="B70" s="116"/>
      <c r="C70" s="116"/>
      <c r="D70" s="116"/>
      <c r="E70" s="80">
        <f>SUM(E63:E69)</f>
        <v>39147231</v>
      </c>
      <c r="F70" s="72"/>
      <c r="G70" s="80">
        <f>SUM(G63:G69)</f>
        <v>81997094</v>
      </c>
      <c r="H70" s="71"/>
      <c r="I70" s="80">
        <f>SUM(I63:I69)</f>
        <v>85628612</v>
      </c>
      <c r="J70" s="72"/>
      <c r="K70" s="80">
        <f>SUM(K63:K69)</f>
        <v>88324851</v>
      </c>
    </row>
    <row r="71" spans="1:17" ht="26.25" customHeight="1" x14ac:dyDescent="0.45">
      <c r="A71" s="3" t="s">
        <v>22</v>
      </c>
      <c r="B71" s="116"/>
      <c r="C71" s="116"/>
      <c r="D71" s="116"/>
      <c r="E71" s="80">
        <f>E60+E70</f>
        <v>523810532</v>
      </c>
      <c r="F71" s="72"/>
      <c r="G71" s="80">
        <f>G60+G70</f>
        <v>759368991</v>
      </c>
      <c r="H71" s="71"/>
      <c r="I71" s="80">
        <f>I60+I70</f>
        <v>176610484</v>
      </c>
      <c r="J71" s="72"/>
      <c r="K71" s="80">
        <f>K60+K70</f>
        <v>285411622</v>
      </c>
    </row>
    <row r="72" spans="1:17" s="1" customFormat="1" ht="26.25" customHeight="1" x14ac:dyDescent="0.5">
      <c r="A72" s="119" t="s">
        <v>0</v>
      </c>
      <c r="L72" s="29"/>
      <c r="M72" s="29"/>
      <c r="N72" s="29"/>
      <c r="O72" s="29"/>
      <c r="P72" s="29"/>
      <c r="Q72" s="29"/>
    </row>
    <row r="73" spans="1:17" s="1" customFormat="1" ht="26.25" customHeight="1" x14ac:dyDescent="0.5">
      <c r="A73" s="2" t="s">
        <v>66</v>
      </c>
      <c r="L73" s="29"/>
      <c r="M73" s="29"/>
      <c r="N73" s="29"/>
      <c r="O73" s="29"/>
      <c r="P73" s="29"/>
      <c r="Q73" s="29"/>
    </row>
    <row r="74" spans="1:17" s="1" customFormat="1" ht="26.25" customHeight="1" x14ac:dyDescent="0.5">
      <c r="A74" s="2" t="s">
        <v>217</v>
      </c>
      <c r="L74" s="29"/>
      <c r="M74" s="29"/>
      <c r="N74" s="29"/>
      <c r="O74" s="29"/>
      <c r="P74" s="29"/>
      <c r="Q74" s="29"/>
    </row>
    <row r="75" spans="1:17" ht="15.75" customHeight="1" x14ac:dyDescent="0.45">
      <c r="B75" s="134"/>
      <c r="C75" s="134"/>
      <c r="D75" s="134"/>
      <c r="E75" s="29"/>
      <c r="F75" s="29"/>
      <c r="G75" s="29"/>
      <c r="H75" s="29"/>
      <c r="I75" s="29"/>
      <c r="J75" s="29"/>
      <c r="K75" s="29"/>
    </row>
    <row r="76" spans="1:17" s="35" customFormat="1" ht="26.25" customHeight="1" x14ac:dyDescent="0.45">
      <c r="A76" s="51"/>
      <c r="B76" s="118"/>
      <c r="C76" s="118"/>
      <c r="D76" s="118"/>
      <c r="E76" s="136" t="s">
        <v>1</v>
      </c>
      <c r="F76" s="136"/>
      <c r="G76" s="136"/>
      <c r="H76" s="136"/>
      <c r="I76" s="136" t="s">
        <v>2</v>
      </c>
      <c r="J76" s="136"/>
      <c r="K76" s="136"/>
      <c r="L76" s="29"/>
      <c r="M76" s="29"/>
      <c r="N76" s="29"/>
      <c r="O76" s="29"/>
      <c r="P76" s="29"/>
      <c r="Q76" s="29"/>
    </row>
    <row r="77" spans="1:17" ht="26.25" customHeight="1" x14ac:dyDescent="0.45">
      <c r="A77" s="3" t="s">
        <v>15</v>
      </c>
      <c r="B77" s="47"/>
      <c r="C77" s="116" t="s">
        <v>4</v>
      </c>
      <c r="D77" s="47"/>
      <c r="E77" s="50" t="s">
        <v>218</v>
      </c>
      <c r="F77" s="50"/>
      <c r="G77" s="50" t="s">
        <v>115</v>
      </c>
      <c r="H77" s="50"/>
      <c r="I77" s="50" t="s">
        <v>218</v>
      </c>
      <c r="J77" s="50"/>
      <c r="K77" s="50" t="s">
        <v>115</v>
      </c>
    </row>
    <row r="78" spans="1:17" s="65" customFormat="1" ht="23.25" customHeight="1" x14ac:dyDescent="0.45">
      <c r="A78" s="3"/>
      <c r="B78" s="64"/>
      <c r="C78" s="116"/>
      <c r="D78" s="64"/>
      <c r="E78" s="137" t="s">
        <v>75</v>
      </c>
      <c r="F78" s="137"/>
      <c r="G78" s="137"/>
      <c r="H78" s="137"/>
      <c r="I78" s="137"/>
      <c r="J78" s="137"/>
      <c r="K78" s="137"/>
      <c r="L78" s="29"/>
      <c r="M78" s="29"/>
      <c r="N78" s="29"/>
      <c r="O78" s="29"/>
      <c r="P78" s="29"/>
      <c r="Q78" s="29"/>
    </row>
    <row r="79" spans="1:17" ht="26.25" customHeight="1" x14ac:dyDescent="0.45">
      <c r="A79" s="4" t="s">
        <v>25</v>
      </c>
      <c r="B79" s="116"/>
      <c r="C79" s="116"/>
      <c r="D79" s="116"/>
      <c r="E79" s="52"/>
      <c r="F79" s="52"/>
      <c r="G79" s="52"/>
      <c r="I79" s="52"/>
      <c r="J79" s="52"/>
      <c r="K79" s="52"/>
    </row>
    <row r="80" spans="1:17" ht="26.25" customHeight="1" x14ac:dyDescent="0.45">
      <c r="A80" s="20" t="s">
        <v>26</v>
      </c>
      <c r="B80" s="116"/>
      <c r="C80" s="116">
        <v>35</v>
      </c>
      <c r="D80" s="116"/>
      <c r="E80" s="29"/>
      <c r="F80" s="29"/>
      <c r="G80" s="29"/>
      <c r="H80" s="29"/>
      <c r="I80" s="29"/>
      <c r="J80" s="29"/>
      <c r="K80" s="29"/>
    </row>
    <row r="81" spans="1:12" ht="26.25" customHeight="1" thickBot="1" x14ac:dyDescent="0.5">
      <c r="A81" s="20" t="s">
        <v>27</v>
      </c>
      <c r="B81" s="116"/>
      <c r="C81" s="116"/>
      <c r="D81" s="116"/>
      <c r="E81" s="30">
        <v>4476576274</v>
      </c>
      <c r="F81" s="27"/>
      <c r="G81" s="30">
        <v>4476576274</v>
      </c>
      <c r="H81" s="29"/>
      <c r="I81" s="30">
        <v>4476576274</v>
      </c>
      <c r="J81" s="27"/>
      <c r="K81" s="30">
        <v>4476576274</v>
      </c>
    </row>
    <row r="82" spans="1:12" ht="26.25" customHeight="1" thickTop="1" x14ac:dyDescent="0.45">
      <c r="A82" s="20" t="s">
        <v>28</v>
      </c>
      <c r="B82" s="116"/>
      <c r="C82" s="116"/>
      <c r="D82" s="116"/>
      <c r="E82" s="29">
        <v>2493455387</v>
      </c>
      <c r="F82" s="29"/>
      <c r="G82" s="29">
        <v>2493357781</v>
      </c>
      <c r="H82" s="29"/>
      <c r="I82" s="29">
        <v>2493455387</v>
      </c>
      <c r="J82" s="29"/>
      <c r="K82" s="29">
        <v>2493357781</v>
      </c>
    </row>
    <row r="83" spans="1:12" ht="26.25" customHeight="1" x14ac:dyDescent="0.45">
      <c r="A83" s="20" t="s">
        <v>114</v>
      </c>
      <c r="B83" s="116"/>
      <c r="C83" s="116">
        <v>36</v>
      </c>
      <c r="D83" s="116"/>
      <c r="E83" s="29">
        <v>1422184596</v>
      </c>
      <c r="F83" s="29"/>
      <c r="G83" s="29">
        <v>1421842977</v>
      </c>
      <c r="H83" s="29"/>
      <c r="I83" s="29">
        <v>1422184596</v>
      </c>
      <c r="J83" s="29"/>
      <c r="K83" s="29">
        <v>1421842977</v>
      </c>
    </row>
    <row r="84" spans="1:12" ht="26.25" customHeight="1" x14ac:dyDescent="0.45">
      <c r="A84" s="20" t="s">
        <v>86</v>
      </c>
      <c r="B84" s="116"/>
      <c r="C84" s="116"/>
      <c r="D84" s="116"/>
      <c r="E84" s="29">
        <v>464905198</v>
      </c>
      <c r="F84" s="29"/>
      <c r="G84" s="29">
        <v>464905198</v>
      </c>
      <c r="H84" s="29"/>
      <c r="I84" s="29">
        <v>464905198</v>
      </c>
      <c r="J84" s="29"/>
      <c r="K84" s="29">
        <v>464905198</v>
      </c>
    </row>
    <row r="85" spans="1:12" ht="26.25" customHeight="1" x14ac:dyDescent="0.45">
      <c r="A85" s="20" t="s">
        <v>156</v>
      </c>
      <c r="B85" s="116"/>
      <c r="C85" s="116"/>
      <c r="D85" s="116"/>
      <c r="E85" s="29"/>
      <c r="F85" s="29"/>
      <c r="G85" s="29"/>
      <c r="H85" s="29"/>
      <c r="I85" s="29"/>
      <c r="J85" s="29"/>
      <c r="K85" s="29"/>
    </row>
    <row r="86" spans="1:12" ht="26.25" customHeight="1" x14ac:dyDescent="0.45">
      <c r="A86" s="20" t="s">
        <v>155</v>
      </c>
      <c r="B86" s="116"/>
      <c r="C86" s="116"/>
      <c r="D86" s="116"/>
      <c r="E86" s="29">
        <v>-369648222</v>
      </c>
      <c r="F86" s="29"/>
      <c r="G86" s="29">
        <v>-369648222</v>
      </c>
      <c r="H86" s="29"/>
      <c r="I86" s="29">
        <v>0</v>
      </c>
      <c r="J86" s="29"/>
      <c r="K86" s="29">
        <v>0</v>
      </c>
    </row>
    <row r="87" spans="1:12" ht="26.25" customHeight="1" x14ac:dyDescent="0.45">
      <c r="A87" s="20" t="s">
        <v>29</v>
      </c>
      <c r="B87" s="116"/>
      <c r="C87" s="116"/>
      <c r="D87" s="116"/>
      <c r="E87" s="29"/>
      <c r="F87" s="29"/>
      <c r="G87" s="29"/>
      <c r="H87" s="29"/>
      <c r="I87" s="29"/>
      <c r="J87" s="29"/>
      <c r="K87" s="29"/>
    </row>
    <row r="88" spans="1:12" ht="26.25" customHeight="1" x14ac:dyDescent="0.45">
      <c r="A88" s="20" t="s">
        <v>30</v>
      </c>
      <c r="B88" s="116"/>
      <c r="C88" s="116"/>
      <c r="D88" s="116"/>
      <c r="E88" s="29"/>
      <c r="F88" s="29"/>
      <c r="G88" s="29"/>
      <c r="H88" s="29"/>
      <c r="I88" s="29"/>
      <c r="J88" s="29"/>
      <c r="K88" s="29"/>
    </row>
    <row r="89" spans="1:12" ht="26.25" customHeight="1" x14ac:dyDescent="0.45">
      <c r="A89" s="20" t="s">
        <v>31</v>
      </c>
      <c r="B89" s="116"/>
      <c r="C89" s="116">
        <v>37</v>
      </c>
      <c r="D89" s="116"/>
      <c r="E89" s="29">
        <v>2095975</v>
      </c>
      <c r="F89" s="29"/>
      <c r="G89" s="29">
        <v>2095975</v>
      </c>
      <c r="H89" s="29"/>
      <c r="I89" s="29">
        <v>2095975</v>
      </c>
      <c r="J89" s="29"/>
      <c r="K89" s="29">
        <v>2095975</v>
      </c>
    </row>
    <row r="90" spans="1:12" ht="26.25" customHeight="1" x14ac:dyDescent="0.45">
      <c r="A90" s="20" t="s">
        <v>205</v>
      </c>
      <c r="B90" s="116"/>
      <c r="C90" s="116"/>
      <c r="D90" s="116"/>
      <c r="E90" s="27">
        <v>-2930591603</v>
      </c>
      <c r="F90" s="27"/>
      <c r="G90" s="27">
        <v>-2870717898</v>
      </c>
      <c r="H90" s="27"/>
      <c r="I90" s="27">
        <v>-4023461950</v>
      </c>
      <c r="J90" s="27"/>
      <c r="K90" s="27">
        <v>-3868279214</v>
      </c>
    </row>
    <row r="91" spans="1:12" ht="26.25" customHeight="1" x14ac:dyDescent="0.45">
      <c r="A91" s="20" t="s">
        <v>83</v>
      </c>
      <c r="B91" s="116"/>
      <c r="C91" s="116">
        <v>12</v>
      </c>
      <c r="D91" s="116"/>
      <c r="E91" s="53">
        <v>1343200</v>
      </c>
      <c r="F91" s="27"/>
      <c r="G91" s="53">
        <v>1211500</v>
      </c>
      <c r="H91" s="27"/>
      <c r="I91" s="53">
        <v>1343200</v>
      </c>
      <c r="J91" s="27"/>
      <c r="K91" s="53">
        <v>1211500</v>
      </c>
    </row>
    <row r="92" spans="1:12" ht="26.25" customHeight="1" x14ac:dyDescent="0.45">
      <c r="A92" s="3" t="s">
        <v>32</v>
      </c>
      <c r="B92" s="116"/>
      <c r="C92" s="116"/>
      <c r="D92" s="116"/>
      <c r="E92" s="72">
        <f>SUM(E82:E91)</f>
        <v>1083744531</v>
      </c>
      <c r="F92" s="72"/>
      <c r="G92" s="72">
        <f>SUM(G82:G91)</f>
        <v>1143047311</v>
      </c>
      <c r="H92" s="72"/>
      <c r="I92" s="72">
        <f>SUM(I82:I91)</f>
        <v>360522406</v>
      </c>
      <c r="J92" s="72"/>
      <c r="K92" s="72">
        <f>SUM(K82:K91)</f>
        <v>515134217</v>
      </c>
      <c r="L92" s="72"/>
    </row>
    <row r="93" spans="1:12" ht="26.25" customHeight="1" x14ac:dyDescent="0.45">
      <c r="A93" s="20" t="s">
        <v>33</v>
      </c>
      <c r="B93" s="116"/>
      <c r="C93" s="116"/>
      <c r="D93" s="116"/>
      <c r="E93" s="53">
        <v>0</v>
      </c>
      <c r="F93" s="27"/>
      <c r="G93" s="53">
        <v>0</v>
      </c>
      <c r="H93" s="29"/>
      <c r="I93" s="53">
        <v>0</v>
      </c>
      <c r="J93" s="27"/>
      <c r="K93" s="53">
        <v>0</v>
      </c>
    </row>
    <row r="94" spans="1:12" ht="26.25" customHeight="1" x14ac:dyDescent="0.45">
      <c r="A94" s="3" t="s">
        <v>34</v>
      </c>
      <c r="B94" s="116"/>
      <c r="C94" s="116"/>
      <c r="D94" s="116"/>
      <c r="E94" s="80">
        <f>SUM(E92:E93)</f>
        <v>1083744531</v>
      </c>
      <c r="F94" s="72"/>
      <c r="G94" s="80">
        <f>SUM(G92:G93)</f>
        <v>1143047311</v>
      </c>
      <c r="H94" s="72"/>
      <c r="I94" s="80">
        <f>SUM(I92:I93)</f>
        <v>360522406</v>
      </c>
      <c r="J94" s="72"/>
      <c r="K94" s="80">
        <f>SUM(K92:K93)</f>
        <v>515134217</v>
      </c>
    </row>
    <row r="95" spans="1:12" ht="15.75" customHeight="1" x14ac:dyDescent="0.45">
      <c r="B95" s="134"/>
      <c r="C95" s="134"/>
      <c r="D95" s="134"/>
      <c r="E95" s="29"/>
      <c r="F95" s="29"/>
      <c r="G95" s="29"/>
      <c r="H95" s="29"/>
      <c r="I95" s="29"/>
      <c r="J95" s="29"/>
      <c r="K95" s="29"/>
    </row>
    <row r="96" spans="1:12" ht="26.25" customHeight="1" thickBot="1" x14ac:dyDescent="0.5">
      <c r="A96" s="3" t="s">
        <v>35</v>
      </c>
      <c r="B96" s="116"/>
      <c r="C96" s="116"/>
      <c r="D96" s="116"/>
      <c r="E96" s="77">
        <f>+E94+E71</f>
        <v>1607555063</v>
      </c>
      <c r="F96" s="72"/>
      <c r="G96" s="77">
        <f>+G94+G71</f>
        <v>1902416302</v>
      </c>
      <c r="H96" s="71"/>
      <c r="I96" s="77">
        <f>+I94+I71</f>
        <v>537132890</v>
      </c>
      <c r="J96" s="72"/>
      <c r="K96" s="77">
        <f>+K94+K71</f>
        <v>800545839</v>
      </c>
    </row>
    <row r="97" spans="5:11" ht="26.25" customHeight="1" thickTop="1" x14ac:dyDescent="0.45">
      <c r="E97" s="60"/>
      <c r="F97" s="60"/>
      <c r="G97" s="60"/>
      <c r="H97" s="60"/>
      <c r="I97" s="60"/>
      <c r="J97" s="60"/>
      <c r="K97" s="60"/>
    </row>
    <row r="98" spans="5:11" ht="26.25" customHeight="1" x14ac:dyDescent="0.45">
      <c r="E98" s="88">
        <f>E36-E96</f>
        <v>0</v>
      </c>
      <c r="F98" s="88"/>
      <c r="G98" s="88">
        <f>G36-G96</f>
        <v>0</v>
      </c>
      <c r="H98" s="60"/>
      <c r="I98" s="88">
        <f>I36-I96</f>
        <v>0</v>
      </c>
      <c r="J98" s="88"/>
      <c r="K98" s="88">
        <f>K36-K96</f>
        <v>0</v>
      </c>
    </row>
    <row r="99" spans="5:11" ht="26.25" customHeight="1" x14ac:dyDescent="0.45">
      <c r="E99" s="60"/>
      <c r="F99" s="60"/>
      <c r="G99" s="60"/>
      <c r="I99" s="60"/>
      <c r="J99" s="60"/>
      <c r="K99" s="60"/>
    </row>
  </sheetData>
  <sheetProtection password="F7ED" sheet="1" objects="1" scenarios="1"/>
  <mergeCells count="9">
    <mergeCell ref="E76:H76"/>
    <mergeCell ref="I76:K76"/>
    <mergeCell ref="E78:K78"/>
    <mergeCell ref="I5:K5"/>
    <mergeCell ref="E7:K7"/>
    <mergeCell ref="E41:H41"/>
    <mergeCell ref="I41:K41"/>
    <mergeCell ref="E43:K43"/>
    <mergeCell ref="E5:H5"/>
  </mergeCells>
  <phoneticPr fontId="0" type="noConversion"/>
  <pageMargins left="0.59055118110236227" right="0.23622047244094491" top="0.51181102362204722" bottom="0.74803149606299213" header="0.31496062992125984" footer="0.31496062992125984"/>
  <pageSetup paperSize="256" scale="87" firstPageNumber="8" fitToHeight="3" orientation="portrait" useFirstPageNumber="1" r:id="rId1"/>
  <headerFooter>
    <oddFooter>&amp;L&amp;"Angsana New,Regular"หมายเหตุประกอบงบการเงินเป็นส่วนหนึ่งของงบการเงินนี้
&amp;R&amp;"Angsana New,Regular"&amp;P</oddFooter>
  </headerFooter>
  <rowBreaks count="2" manualBreakCount="2">
    <brk id="36" max="14" man="1"/>
    <brk id="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Q71"/>
  <sheetViews>
    <sheetView showGridLines="0" tabSelected="1" view="pageBreakPreview" topLeftCell="A55" zoomScaleSheetLayoutView="100" workbookViewId="0">
      <selection activeCell="D71" sqref="D71"/>
    </sheetView>
  </sheetViews>
  <sheetFormatPr defaultColWidth="14.5703125" defaultRowHeight="21.75" x14ac:dyDescent="0.45"/>
  <cols>
    <col min="1" max="1" width="39.5703125" style="20" customWidth="1"/>
    <col min="2" max="2" width="15.7109375" style="9" bestFit="1" customWidth="1"/>
    <col min="3" max="3" width="1.28515625" style="9" customWidth="1"/>
    <col min="4" max="4" width="13.140625" style="9" customWidth="1"/>
    <col min="5" max="5" width="1.28515625" style="9" customWidth="1"/>
    <col min="6" max="6" width="14.140625" style="9" bestFit="1" customWidth="1"/>
    <col min="7" max="7" width="1.28515625" style="9" customWidth="1"/>
    <col min="8" max="8" width="14.140625" style="9" customWidth="1"/>
    <col min="9" max="9" width="1.28515625" style="9" customWidth="1"/>
    <col min="10" max="10" width="14.28515625" style="9" customWidth="1"/>
    <col min="11" max="11" width="1.7109375" style="9" customWidth="1"/>
    <col min="12" max="241" width="9.140625" style="9" customWidth="1"/>
    <col min="242" max="242" width="45.140625" style="9" customWidth="1"/>
    <col min="243" max="243" width="8.5703125" style="9" customWidth="1"/>
    <col min="244" max="244" width="1.28515625" style="9" customWidth="1"/>
    <col min="245" max="245" width="14.140625" style="9" customWidth="1"/>
    <col min="246" max="246" width="1.140625" style="9" customWidth="1"/>
    <col min="247" max="247" width="16" style="9" bestFit="1" customWidth="1"/>
    <col min="248" max="248" width="1.140625" style="9" customWidth="1"/>
    <col min="249" max="249" width="14.140625" style="9" customWidth="1"/>
    <col min="250" max="250" width="1.140625" style="9" customWidth="1"/>
    <col min="251" max="251" width="14.5703125" style="9" bestFit="1" customWidth="1"/>
    <col min="252" max="16384" width="14.5703125" style="9"/>
  </cols>
  <sheetData>
    <row r="1" spans="1:17" s="1" customFormat="1" ht="25.5" customHeight="1" x14ac:dyDescent="0.5">
      <c r="A1" s="135" t="s">
        <v>0</v>
      </c>
      <c r="L1" s="29"/>
      <c r="M1" s="29"/>
      <c r="N1" s="29"/>
      <c r="O1" s="29"/>
      <c r="P1" s="29"/>
      <c r="Q1" s="29"/>
    </row>
    <row r="2" spans="1:17" s="1" customFormat="1" ht="25.5" customHeight="1" x14ac:dyDescent="0.5">
      <c r="A2" s="2" t="s">
        <v>36</v>
      </c>
      <c r="L2" s="29"/>
      <c r="M2" s="29"/>
      <c r="N2" s="29"/>
      <c r="O2" s="29"/>
      <c r="P2" s="29"/>
      <c r="Q2" s="29"/>
    </row>
    <row r="3" spans="1:17" s="1" customFormat="1" ht="25.5" customHeight="1" x14ac:dyDescent="0.5">
      <c r="A3" s="2" t="s">
        <v>220</v>
      </c>
      <c r="L3" s="29"/>
      <c r="M3" s="29"/>
      <c r="N3" s="29"/>
      <c r="O3" s="29"/>
      <c r="P3" s="29"/>
      <c r="Q3" s="29"/>
    </row>
    <row r="4" spans="1:17" ht="10.5" customHeight="1" x14ac:dyDescent="0.5">
      <c r="A4" s="2"/>
      <c r="L4" s="29"/>
      <c r="M4" s="29"/>
      <c r="N4" s="29"/>
      <c r="O4" s="29"/>
      <c r="P4" s="29"/>
      <c r="Q4" s="29"/>
    </row>
    <row r="5" spans="1:17" ht="25.5" customHeight="1" x14ac:dyDescent="0.45">
      <c r="B5" s="47"/>
      <c r="C5" s="47"/>
      <c r="D5" s="138" t="s">
        <v>23</v>
      </c>
      <c r="E5" s="138"/>
      <c r="F5" s="138"/>
      <c r="G5" s="117"/>
      <c r="H5" s="138" t="s">
        <v>2</v>
      </c>
      <c r="I5" s="138"/>
      <c r="J5" s="138"/>
    </row>
    <row r="6" spans="1:17" ht="25.5" customHeight="1" x14ac:dyDescent="0.45">
      <c r="B6" s="116" t="s">
        <v>4</v>
      </c>
      <c r="C6" s="116"/>
      <c r="D6" s="64">
        <v>2562</v>
      </c>
      <c r="E6" s="64"/>
      <c r="F6" s="64">
        <v>2561</v>
      </c>
      <c r="G6" s="64"/>
      <c r="H6" s="64">
        <v>2562</v>
      </c>
      <c r="I6" s="64"/>
      <c r="J6" s="64">
        <v>2561</v>
      </c>
    </row>
    <row r="7" spans="1:17" ht="25.5" customHeight="1" x14ac:dyDescent="0.45">
      <c r="B7" s="116"/>
      <c r="C7" s="116"/>
      <c r="D7" s="137" t="s">
        <v>75</v>
      </c>
      <c r="E7" s="137"/>
      <c r="F7" s="137"/>
      <c r="G7" s="137"/>
      <c r="H7" s="137"/>
      <c r="I7" s="137"/>
      <c r="J7" s="137"/>
    </row>
    <row r="8" spans="1:17" ht="25.5" customHeight="1" x14ac:dyDescent="0.45">
      <c r="A8" s="4" t="s">
        <v>37</v>
      </c>
      <c r="B8" s="116"/>
      <c r="C8" s="116"/>
      <c r="D8" s="8"/>
      <c r="E8" s="8"/>
      <c r="F8" s="8"/>
      <c r="G8" s="8"/>
      <c r="H8" s="8"/>
      <c r="I8" s="8"/>
      <c r="J8" s="8"/>
    </row>
    <row r="9" spans="1:17" ht="25.5" customHeight="1" x14ac:dyDescent="0.45">
      <c r="A9" s="20" t="s">
        <v>157</v>
      </c>
      <c r="B9" s="116"/>
      <c r="C9" s="116"/>
      <c r="D9" s="29">
        <v>385731259</v>
      </c>
      <c r="E9" s="29"/>
      <c r="F9" s="29">
        <v>338147300</v>
      </c>
      <c r="G9" s="29"/>
      <c r="H9" s="29">
        <v>63541636</v>
      </c>
      <c r="I9" s="29"/>
      <c r="J9" s="29">
        <v>45790075</v>
      </c>
    </row>
    <row r="10" spans="1:17" ht="25.5" customHeight="1" x14ac:dyDescent="0.45">
      <c r="A10" s="20" t="s">
        <v>158</v>
      </c>
      <c r="B10" s="134" t="s">
        <v>264</v>
      </c>
      <c r="C10" s="116"/>
      <c r="D10" s="29">
        <v>149072788</v>
      </c>
      <c r="E10" s="29"/>
      <c r="F10" s="29">
        <v>115959197</v>
      </c>
      <c r="G10" s="29"/>
      <c r="H10" s="29">
        <v>0</v>
      </c>
      <c r="I10" s="29"/>
      <c r="J10" s="29">
        <v>0</v>
      </c>
    </row>
    <row r="11" spans="1:17" ht="25.5" customHeight="1" x14ac:dyDescent="0.45">
      <c r="A11" s="20" t="s">
        <v>170</v>
      </c>
      <c r="B11" s="116"/>
      <c r="C11" s="116"/>
      <c r="D11" s="29">
        <v>35338</v>
      </c>
      <c r="E11" s="29"/>
      <c r="F11" s="29">
        <v>52250</v>
      </c>
      <c r="G11" s="29"/>
      <c r="H11" s="29">
        <v>35338</v>
      </c>
      <c r="I11" s="29"/>
      <c r="J11" s="29">
        <v>52250</v>
      </c>
    </row>
    <row r="12" spans="1:17" ht="25.5" customHeight="1" x14ac:dyDescent="0.45">
      <c r="A12" s="20" t="s">
        <v>171</v>
      </c>
      <c r="B12" s="116">
        <v>4</v>
      </c>
      <c r="C12" s="116"/>
      <c r="D12" s="29">
        <v>1899297</v>
      </c>
      <c r="E12" s="29"/>
      <c r="F12" s="29">
        <v>10170970</v>
      </c>
      <c r="G12" s="29"/>
      <c r="H12" s="29">
        <v>19024966</v>
      </c>
      <c r="I12" s="29"/>
      <c r="J12" s="29">
        <v>49415938</v>
      </c>
    </row>
    <row r="13" spans="1:17" ht="25.5" customHeight="1" x14ac:dyDescent="0.45">
      <c r="A13" s="20" t="s">
        <v>126</v>
      </c>
      <c r="B13" s="133" t="s">
        <v>256</v>
      </c>
      <c r="C13" s="116"/>
      <c r="D13" s="29">
        <v>29943574</v>
      </c>
      <c r="E13" s="29"/>
      <c r="F13" s="29">
        <v>223152569</v>
      </c>
      <c r="G13" s="29"/>
      <c r="H13" s="29">
        <v>4905318</v>
      </c>
      <c r="I13" s="29"/>
      <c r="J13" s="29">
        <v>179858690</v>
      </c>
    </row>
    <row r="14" spans="1:17" ht="25.5" customHeight="1" x14ac:dyDescent="0.45">
      <c r="A14" s="20" t="s">
        <v>110</v>
      </c>
      <c r="B14" s="133" t="s">
        <v>245</v>
      </c>
      <c r="C14" s="116"/>
      <c r="D14" s="29">
        <v>6111111</v>
      </c>
      <c r="E14" s="29"/>
      <c r="F14" s="29">
        <v>1572696</v>
      </c>
      <c r="G14" s="29"/>
      <c r="H14" s="29">
        <v>36111111</v>
      </c>
      <c r="I14" s="29"/>
      <c r="J14" s="29">
        <v>101078265</v>
      </c>
    </row>
    <row r="15" spans="1:17" ht="25.5" customHeight="1" x14ac:dyDescent="0.45">
      <c r="A15" s="20" t="s">
        <v>38</v>
      </c>
      <c r="B15" s="116">
        <v>40</v>
      </c>
      <c r="C15" s="116"/>
      <c r="D15" s="29">
        <v>12721822</v>
      </c>
      <c r="E15" s="29"/>
      <c r="F15" s="29">
        <v>20928095</v>
      </c>
      <c r="G15" s="29"/>
      <c r="H15" s="29">
        <v>5626768</v>
      </c>
      <c r="I15" s="29"/>
      <c r="J15" s="29">
        <v>16040894</v>
      </c>
    </row>
    <row r="16" spans="1:17" ht="25.5" customHeight="1" x14ac:dyDescent="0.45">
      <c r="A16" s="3" t="s">
        <v>39</v>
      </c>
      <c r="B16" s="116"/>
      <c r="C16" s="116"/>
      <c r="D16" s="80">
        <f>SUM(D9:D15)</f>
        <v>585515189</v>
      </c>
      <c r="E16" s="71"/>
      <c r="F16" s="80">
        <f>SUM(F9:F15)</f>
        <v>709983077</v>
      </c>
      <c r="G16" s="71"/>
      <c r="H16" s="80">
        <f>SUM(H9:H15)</f>
        <v>129245137</v>
      </c>
      <c r="I16" s="71"/>
      <c r="J16" s="80">
        <f>SUM(J9:J15)</f>
        <v>392236112</v>
      </c>
    </row>
    <row r="17" spans="1:17" ht="9" customHeight="1" x14ac:dyDescent="0.5">
      <c r="A17" s="2"/>
      <c r="L17" s="29"/>
      <c r="M17" s="29"/>
      <c r="N17" s="29"/>
      <c r="O17" s="29"/>
      <c r="P17" s="29"/>
      <c r="Q17" s="29"/>
    </row>
    <row r="18" spans="1:17" ht="25.5" customHeight="1" x14ac:dyDescent="0.45">
      <c r="A18" s="4" t="s">
        <v>40</v>
      </c>
      <c r="B18" s="116"/>
      <c r="C18" s="116"/>
      <c r="D18" s="29"/>
      <c r="E18" s="29"/>
    </row>
    <row r="19" spans="1:17" ht="25.5" customHeight="1" x14ac:dyDescent="0.45">
      <c r="A19" s="20" t="s">
        <v>159</v>
      </c>
      <c r="B19" s="133" t="s">
        <v>253</v>
      </c>
      <c r="C19" s="116"/>
      <c r="D19" s="29">
        <v>487277583</v>
      </c>
      <c r="E19" s="29"/>
      <c r="F19" s="29">
        <v>435365980</v>
      </c>
      <c r="G19" s="29"/>
      <c r="H19" s="29">
        <v>50833773</v>
      </c>
      <c r="I19" s="29"/>
      <c r="J19" s="29">
        <v>42558600</v>
      </c>
    </row>
    <row r="20" spans="1:17" ht="25.5" customHeight="1" x14ac:dyDescent="0.45">
      <c r="A20" s="20" t="s">
        <v>160</v>
      </c>
      <c r="B20" s="116">
        <v>41</v>
      </c>
      <c r="C20" s="116"/>
      <c r="D20" s="29">
        <v>6797919</v>
      </c>
      <c r="E20" s="29"/>
      <c r="F20" s="29">
        <v>5676630</v>
      </c>
      <c r="G20" s="29"/>
      <c r="H20" s="29">
        <v>544510</v>
      </c>
      <c r="I20" s="34"/>
      <c r="J20" s="29">
        <v>1536619</v>
      </c>
    </row>
    <row r="21" spans="1:17" ht="25.5" customHeight="1" x14ac:dyDescent="0.45">
      <c r="A21" s="20" t="s">
        <v>41</v>
      </c>
      <c r="B21" s="94" t="s">
        <v>254</v>
      </c>
      <c r="C21" s="116"/>
      <c r="D21" s="29">
        <v>114244130</v>
      </c>
      <c r="E21" s="29"/>
      <c r="F21" s="29">
        <v>145577922</v>
      </c>
      <c r="G21" s="29"/>
      <c r="H21" s="29">
        <v>77145313</v>
      </c>
      <c r="I21" s="29"/>
      <c r="J21" s="29">
        <v>105587284</v>
      </c>
    </row>
    <row r="22" spans="1:17" ht="25.5" customHeight="1" x14ac:dyDescent="0.45">
      <c r="A22" s="20" t="s">
        <v>127</v>
      </c>
      <c r="B22" s="94">
        <v>13</v>
      </c>
      <c r="C22" s="116"/>
      <c r="D22" s="29">
        <v>0</v>
      </c>
      <c r="E22" s="29"/>
      <c r="F22" s="29">
        <v>0</v>
      </c>
      <c r="G22" s="29"/>
      <c r="H22" s="29">
        <v>0</v>
      </c>
      <c r="I22" s="29"/>
      <c r="J22" s="29">
        <v>936000000</v>
      </c>
    </row>
    <row r="23" spans="1:17" ht="25.5" customHeight="1" x14ac:dyDescent="0.45">
      <c r="A23" s="20" t="s">
        <v>76</v>
      </c>
      <c r="B23" s="94" t="s">
        <v>255</v>
      </c>
      <c r="C23" s="116"/>
      <c r="D23" s="29">
        <v>6629817</v>
      </c>
      <c r="E23" s="29"/>
      <c r="F23" s="29">
        <v>97155920</v>
      </c>
      <c r="G23" s="29"/>
      <c r="H23" s="29">
        <v>6629817</v>
      </c>
      <c r="I23" s="29"/>
      <c r="J23" s="29">
        <v>23140214</v>
      </c>
    </row>
    <row r="24" spans="1:17" ht="25.5" customHeight="1" x14ac:dyDescent="0.45">
      <c r="A24" s="20" t="s">
        <v>143</v>
      </c>
      <c r="B24" s="134" t="s">
        <v>265</v>
      </c>
      <c r="C24" s="116"/>
      <c r="D24" s="29">
        <v>671646</v>
      </c>
      <c r="E24" s="29"/>
      <c r="F24" s="29">
        <v>30351697</v>
      </c>
      <c r="G24" s="29"/>
      <c r="H24" s="29">
        <v>149682444</v>
      </c>
      <c r="I24" s="29"/>
      <c r="J24" s="29">
        <v>49695146</v>
      </c>
    </row>
    <row r="25" spans="1:17" ht="25.5" customHeight="1" x14ac:dyDescent="0.45">
      <c r="A25" s="20" t="s">
        <v>142</v>
      </c>
      <c r="B25" s="116">
        <v>44</v>
      </c>
      <c r="C25" s="116"/>
      <c r="D25" s="29">
        <v>14944934</v>
      </c>
      <c r="E25" s="29"/>
      <c r="F25" s="29">
        <v>195947694</v>
      </c>
      <c r="G25" s="29"/>
      <c r="H25" s="29">
        <v>3213717</v>
      </c>
      <c r="I25" s="29"/>
      <c r="J25" s="29">
        <v>175878157</v>
      </c>
    </row>
    <row r="26" spans="1:17" ht="25.5" customHeight="1" x14ac:dyDescent="0.45">
      <c r="A26" s="20" t="s">
        <v>42</v>
      </c>
      <c r="B26" s="116">
        <v>45</v>
      </c>
      <c r="C26" s="116"/>
      <c r="D26" s="29">
        <v>19369916</v>
      </c>
      <c r="E26" s="27"/>
      <c r="F26" s="29">
        <v>50167714</v>
      </c>
      <c r="G26" s="27"/>
      <c r="H26" s="29">
        <v>1117008</v>
      </c>
      <c r="I26" s="27"/>
      <c r="J26" s="29">
        <v>15218484</v>
      </c>
    </row>
    <row r="27" spans="1:17" ht="25.5" customHeight="1" x14ac:dyDescent="0.45">
      <c r="A27" s="3" t="s">
        <v>43</v>
      </c>
      <c r="B27" s="116"/>
      <c r="C27" s="116"/>
      <c r="D27" s="80">
        <f>SUM(D19:D26)</f>
        <v>649935945</v>
      </c>
      <c r="E27" s="72"/>
      <c r="F27" s="80">
        <f>SUM(F19:F26)</f>
        <v>960243557</v>
      </c>
      <c r="G27" s="72"/>
      <c r="H27" s="80">
        <f>SUM(H19:H26)</f>
        <v>289166582</v>
      </c>
      <c r="I27" s="72"/>
      <c r="J27" s="80">
        <f>SUM(J19:J26)</f>
        <v>1349614504</v>
      </c>
    </row>
    <row r="28" spans="1:17" ht="25.5" customHeight="1" x14ac:dyDescent="0.45">
      <c r="A28" s="3" t="s">
        <v>161</v>
      </c>
      <c r="B28" s="116"/>
      <c r="C28" s="116"/>
      <c r="D28" s="95">
        <f>D16-D27</f>
        <v>-64420756</v>
      </c>
      <c r="E28" s="72"/>
      <c r="F28" s="95">
        <f>F16-F27</f>
        <v>-250260480</v>
      </c>
      <c r="G28" s="72"/>
      <c r="H28" s="95">
        <f>H16-H27</f>
        <v>-159921445</v>
      </c>
      <c r="I28" s="72"/>
      <c r="J28" s="95">
        <f>J16-J27</f>
        <v>-957378392</v>
      </c>
    </row>
    <row r="29" spans="1:17" ht="25.5" customHeight="1" x14ac:dyDescent="0.45">
      <c r="A29" s="20" t="s">
        <v>105</v>
      </c>
      <c r="B29" s="133" t="s">
        <v>257</v>
      </c>
      <c r="C29" s="116"/>
      <c r="D29" s="27">
        <v>0</v>
      </c>
      <c r="E29" s="27"/>
      <c r="F29" s="27">
        <v>0</v>
      </c>
      <c r="G29" s="27"/>
      <c r="H29" s="27">
        <v>0</v>
      </c>
      <c r="I29" s="27"/>
      <c r="J29" s="27">
        <v>0</v>
      </c>
    </row>
    <row r="30" spans="1:17" ht="25.5" customHeight="1" thickBot="1" x14ac:dyDescent="0.5">
      <c r="A30" s="3" t="s">
        <v>162</v>
      </c>
      <c r="B30" s="116"/>
      <c r="C30" s="116"/>
      <c r="D30" s="81">
        <f>+D28-D29</f>
        <v>-64420756</v>
      </c>
      <c r="E30" s="72"/>
      <c r="F30" s="81">
        <f>+F28-F29</f>
        <v>-250260480</v>
      </c>
      <c r="G30" s="72"/>
      <c r="H30" s="81">
        <f>+H28-H29</f>
        <v>-159921445</v>
      </c>
      <c r="I30" s="72"/>
      <c r="J30" s="81">
        <f>+J28-J29</f>
        <v>-957378392</v>
      </c>
    </row>
    <row r="31" spans="1:17" ht="28.5" customHeight="1" thickTop="1" x14ac:dyDescent="0.45">
      <c r="A31" s="3" t="s">
        <v>106</v>
      </c>
      <c r="B31" s="116"/>
      <c r="C31" s="116"/>
      <c r="D31" s="72"/>
      <c r="E31" s="72"/>
      <c r="F31" s="72"/>
      <c r="G31" s="72"/>
      <c r="H31" s="72"/>
      <c r="I31" s="72"/>
      <c r="J31" s="72"/>
    </row>
    <row r="32" spans="1:17" ht="25.5" customHeight="1" x14ac:dyDescent="0.45">
      <c r="A32" s="108" t="s">
        <v>163</v>
      </c>
      <c r="B32" s="116"/>
      <c r="C32" s="116"/>
      <c r="D32" s="72"/>
      <c r="E32" s="72"/>
      <c r="F32" s="72"/>
      <c r="G32" s="72"/>
      <c r="H32" s="72"/>
      <c r="I32" s="72"/>
      <c r="J32" s="72"/>
    </row>
    <row r="33" spans="1:17" ht="25.5" customHeight="1" x14ac:dyDescent="0.45">
      <c r="A33" s="108" t="s">
        <v>164</v>
      </c>
      <c r="B33" s="116"/>
      <c r="C33" s="116"/>
      <c r="D33" s="72"/>
      <c r="E33" s="72"/>
      <c r="F33" s="72"/>
      <c r="G33" s="72"/>
      <c r="H33" s="72"/>
      <c r="I33" s="72"/>
      <c r="J33" s="72"/>
    </row>
    <row r="34" spans="1:17" ht="25.5" customHeight="1" x14ac:dyDescent="0.45">
      <c r="A34" s="20" t="s">
        <v>165</v>
      </c>
      <c r="B34" s="116"/>
      <c r="C34" s="116"/>
      <c r="D34" s="72"/>
      <c r="E34" s="72"/>
      <c r="F34" s="72"/>
      <c r="G34" s="72"/>
      <c r="H34" s="72"/>
      <c r="I34" s="72"/>
      <c r="J34" s="72"/>
    </row>
    <row r="35" spans="1:17" ht="25.5" customHeight="1" x14ac:dyDescent="0.45">
      <c r="A35" s="20" t="s">
        <v>166</v>
      </c>
      <c r="B35" s="116">
        <v>33</v>
      </c>
      <c r="C35" s="116"/>
      <c r="D35" s="27">
        <v>5731728</v>
      </c>
      <c r="E35" s="27"/>
      <c r="F35" s="27">
        <v>275372</v>
      </c>
      <c r="G35" s="27"/>
      <c r="H35" s="27">
        <v>5923386</v>
      </c>
      <c r="I35" s="27"/>
      <c r="J35" s="27">
        <v>0</v>
      </c>
    </row>
    <row r="36" spans="1:17" s="129" customFormat="1" ht="25.5" customHeight="1" x14ac:dyDescent="0.55000000000000004">
      <c r="A36" s="20" t="s">
        <v>263</v>
      </c>
      <c r="K36" s="130"/>
    </row>
    <row r="37" spans="1:17" s="129" customFormat="1" ht="25.5" customHeight="1" x14ac:dyDescent="0.55000000000000004">
      <c r="A37" s="20" t="s">
        <v>235</v>
      </c>
      <c r="B37" s="127">
        <v>24</v>
      </c>
      <c r="D37" s="53">
        <v>-1184677</v>
      </c>
      <c r="E37" s="27"/>
      <c r="F37" s="53">
        <v>0</v>
      </c>
      <c r="G37" s="27"/>
      <c r="H37" s="53">
        <v>-1184677</v>
      </c>
      <c r="I37" s="27"/>
      <c r="J37" s="53">
        <v>0</v>
      </c>
      <c r="K37" s="130"/>
    </row>
    <row r="38" spans="1:17" ht="25.5" customHeight="1" x14ac:dyDescent="0.45">
      <c r="A38" s="20" t="s">
        <v>167</v>
      </c>
      <c r="B38" s="116"/>
      <c r="C38" s="116"/>
      <c r="D38" s="27"/>
      <c r="E38" s="27"/>
      <c r="F38" s="27"/>
      <c r="G38" s="27"/>
      <c r="H38" s="27"/>
      <c r="I38" s="27"/>
      <c r="J38" s="27"/>
    </row>
    <row r="39" spans="1:17" ht="25.5" customHeight="1" x14ac:dyDescent="0.45">
      <c r="A39" s="20" t="s">
        <v>168</v>
      </c>
      <c r="B39" s="116"/>
      <c r="C39" s="116"/>
      <c r="D39" s="53">
        <f>SUM(D35:D38)</f>
        <v>4547051</v>
      </c>
      <c r="E39" s="27"/>
      <c r="F39" s="53">
        <f>SUM(F35)</f>
        <v>275372</v>
      </c>
      <c r="G39" s="27"/>
      <c r="H39" s="53">
        <f>SUM(H35:H37)</f>
        <v>4738709</v>
      </c>
      <c r="I39" s="27"/>
      <c r="J39" s="53">
        <f>SUM(J35)</f>
        <v>0</v>
      </c>
    </row>
    <row r="40" spans="1:17" ht="25.5" customHeight="1" x14ac:dyDescent="0.45">
      <c r="A40" s="3"/>
      <c r="B40" s="10"/>
      <c r="C40" s="10"/>
      <c r="D40" s="72"/>
      <c r="E40" s="72"/>
      <c r="F40" s="72"/>
      <c r="G40" s="72"/>
      <c r="H40" s="72"/>
      <c r="I40" s="72"/>
      <c r="J40" s="72"/>
    </row>
    <row r="41" spans="1:17" s="1" customFormat="1" ht="25.5" customHeight="1" x14ac:dyDescent="0.5">
      <c r="A41" s="135" t="s">
        <v>0</v>
      </c>
      <c r="L41" s="29"/>
      <c r="M41" s="29"/>
      <c r="N41" s="29"/>
      <c r="O41" s="29"/>
      <c r="P41" s="29"/>
      <c r="Q41" s="29"/>
    </row>
    <row r="42" spans="1:17" s="1" customFormat="1" ht="25.5" customHeight="1" x14ac:dyDescent="0.5">
      <c r="A42" s="2" t="s">
        <v>36</v>
      </c>
      <c r="L42" s="29"/>
      <c r="M42" s="29"/>
      <c r="N42" s="29"/>
      <c r="O42" s="29"/>
      <c r="P42" s="29"/>
      <c r="Q42" s="29"/>
    </row>
    <row r="43" spans="1:17" s="1" customFormat="1" ht="25.5" customHeight="1" x14ac:dyDescent="0.5">
      <c r="A43" s="2" t="s">
        <v>220</v>
      </c>
      <c r="L43" s="29"/>
      <c r="M43" s="29"/>
      <c r="N43" s="29"/>
      <c r="O43" s="29"/>
      <c r="P43" s="29"/>
      <c r="Q43" s="29"/>
    </row>
    <row r="44" spans="1:17" ht="10.5" customHeight="1" x14ac:dyDescent="0.5">
      <c r="A44" s="2"/>
      <c r="L44" s="29"/>
      <c r="M44" s="29"/>
      <c r="N44" s="29"/>
      <c r="O44" s="29"/>
      <c r="P44" s="29"/>
      <c r="Q44" s="29"/>
    </row>
    <row r="45" spans="1:17" ht="25.5" customHeight="1" x14ac:dyDescent="0.45">
      <c r="B45" s="47"/>
      <c r="C45" s="47"/>
      <c r="D45" s="138" t="s">
        <v>23</v>
      </c>
      <c r="E45" s="138"/>
      <c r="F45" s="138"/>
      <c r="G45" s="117"/>
      <c r="H45" s="138" t="s">
        <v>2</v>
      </c>
      <c r="I45" s="138"/>
      <c r="J45" s="138"/>
    </row>
    <row r="46" spans="1:17" ht="25.5" customHeight="1" x14ac:dyDescent="0.45">
      <c r="B46" s="116" t="s">
        <v>4</v>
      </c>
      <c r="C46" s="116"/>
      <c r="D46" s="64">
        <v>2562</v>
      </c>
      <c r="E46" s="64"/>
      <c r="F46" s="64">
        <v>2561</v>
      </c>
      <c r="G46" s="64"/>
      <c r="H46" s="64">
        <v>2562</v>
      </c>
      <c r="I46" s="64"/>
      <c r="J46" s="64">
        <v>2561</v>
      </c>
    </row>
    <row r="47" spans="1:17" ht="25.5" customHeight="1" x14ac:dyDescent="0.45">
      <c r="B47" s="116"/>
      <c r="C47" s="116"/>
      <c r="D47" s="137" t="s">
        <v>75</v>
      </c>
      <c r="E47" s="137"/>
      <c r="F47" s="137"/>
      <c r="G47" s="137"/>
      <c r="H47" s="137"/>
      <c r="I47" s="137"/>
      <c r="J47" s="137"/>
    </row>
    <row r="48" spans="1:17" ht="25.5" customHeight="1" x14ac:dyDescent="0.45">
      <c r="A48" s="4" t="s">
        <v>172</v>
      </c>
      <c r="B48" s="116"/>
      <c r="C48" s="116"/>
      <c r="D48" s="72"/>
      <c r="E48" s="72"/>
      <c r="F48" s="72"/>
      <c r="G48" s="72"/>
      <c r="H48" s="72"/>
      <c r="I48" s="72"/>
      <c r="J48" s="72"/>
    </row>
    <row r="49" spans="1:17" ht="25.5" customHeight="1" x14ac:dyDescent="0.45">
      <c r="A49" s="4" t="s">
        <v>173</v>
      </c>
      <c r="B49" s="116"/>
      <c r="C49" s="116"/>
      <c r="D49" s="72"/>
      <c r="E49" s="72"/>
      <c r="F49" s="72"/>
      <c r="G49" s="72"/>
      <c r="H49" s="72"/>
      <c r="I49" s="72"/>
      <c r="J49" s="72"/>
    </row>
    <row r="50" spans="1:17" ht="25.5" customHeight="1" x14ac:dyDescent="0.45">
      <c r="A50" s="20" t="s">
        <v>128</v>
      </c>
      <c r="B50" s="116">
        <v>12</v>
      </c>
      <c r="C50" s="116"/>
      <c r="D50" s="27">
        <v>467500</v>
      </c>
      <c r="E50" s="27"/>
      <c r="F50" s="27">
        <v>154000</v>
      </c>
      <c r="G50" s="27"/>
      <c r="H50" s="27">
        <v>467500</v>
      </c>
      <c r="I50" s="27"/>
      <c r="J50" s="27">
        <v>154000</v>
      </c>
    </row>
    <row r="51" spans="1:17" s="130" customFormat="1" ht="25.5" customHeight="1" x14ac:dyDescent="0.55000000000000004">
      <c r="A51" s="20" t="s">
        <v>234</v>
      </c>
      <c r="B51" s="127"/>
      <c r="C51" s="127"/>
      <c r="D51" s="131"/>
      <c r="E51" s="131"/>
      <c r="F51" s="131"/>
      <c r="G51" s="131"/>
      <c r="H51" s="131"/>
      <c r="I51" s="131"/>
      <c r="J51" s="131"/>
      <c r="L51" s="132"/>
    </row>
    <row r="52" spans="1:17" s="130" customFormat="1" ht="25.5" customHeight="1" x14ac:dyDescent="0.55000000000000004">
      <c r="A52" s="20" t="s">
        <v>235</v>
      </c>
      <c r="B52" s="127">
        <v>24</v>
      </c>
      <c r="C52" s="127"/>
      <c r="D52" s="53">
        <v>-335800</v>
      </c>
      <c r="E52" s="27"/>
      <c r="F52" s="53">
        <v>0</v>
      </c>
      <c r="G52" s="27"/>
      <c r="H52" s="53">
        <v>-335800</v>
      </c>
      <c r="I52" s="27"/>
      <c r="J52" s="53">
        <v>0</v>
      </c>
      <c r="K52" s="131"/>
      <c r="L52" s="132"/>
    </row>
    <row r="53" spans="1:17" ht="25.5" customHeight="1" x14ac:dyDescent="0.45">
      <c r="A53" s="20" t="s">
        <v>174</v>
      </c>
      <c r="B53" s="116"/>
      <c r="C53" s="116"/>
      <c r="D53" s="27"/>
      <c r="E53" s="27"/>
      <c r="F53" s="27"/>
      <c r="G53" s="27"/>
      <c r="H53" s="27"/>
      <c r="I53" s="27"/>
      <c r="J53" s="27"/>
    </row>
    <row r="54" spans="1:17" ht="25.5" customHeight="1" x14ac:dyDescent="0.45">
      <c r="A54" s="20" t="s">
        <v>175</v>
      </c>
      <c r="B54" s="116"/>
      <c r="C54" s="116"/>
      <c r="D54" s="27">
        <f>SUM(D50:D52)</f>
        <v>131700</v>
      </c>
      <c r="E54" s="27"/>
      <c r="F54" s="27">
        <f>SUM(F50)</f>
        <v>154000</v>
      </c>
      <c r="G54" s="27"/>
      <c r="H54" s="27">
        <f>SUM(H50:H52)</f>
        <v>131700</v>
      </c>
      <c r="I54" s="27"/>
      <c r="J54" s="27">
        <f>SUM(J50)</f>
        <v>154000</v>
      </c>
    </row>
    <row r="55" spans="1:17" ht="25.5" customHeight="1" x14ac:dyDescent="0.45">
      <c r="A55" s="3" t="s">
        <v>206</v>
      </c>
      <c r="B55" s="10"/>
      <c r="C55" s="10"/>
      <c r="D55" s="80">
        <f>SUM(D39,D54)</f>
        <v>4678751</v>
      </c>
      <c r="E55" s="72"/>
      <c r="F55" s="80">
        <f>SUM(F39,F54)</f>
        <v>429372</v>
      </c>
      <c r="G55" s="72"/>
      <c r="H55" s="80">
        <f>SUM(H39,H54)</f>
        <v>4870409</v>
      </c>
      <c r="I55" s="72"/>
      <c r="J55" s="80">
        <f>SUM(J39,J54)</f>
        <v>154000</v>
      </c>
    </row>
    <row r="56" spans="1:17" ht="9" customHeight="1" x14ac:dyDescent="0.5">
      <c r="A56" s="2"/>
      <c r="L56" s="29"/>
      <c r="M56" s="29"/>
      <c r="N56" s="29"/>
      <c r="O56" s="29"/>
      <c r="P56" s="29"/>
      <c r="Q56" s="29"/>
    </row>
    <row r="57" spans="1:17" ht="25.5" customHeight="1" thickBot="1" x14ac:dyDescent="0.5">
      <c r="A57" s="3" t="s">
        <v>207</v>
      </c>
      <c r="B57" s="10"/>
      <c r="C57" s="10"/>
      <c r="D57" s="77">
        <f>SUM(D30,D55)</f>
        <v>-59742005</v>
      </c>
      <c r="E57" s="72"/>
      <c r="F57" s="77">
        <f>SUM(F30,F55)</f>
        <v>-249831108</v>
      </c>
      <c r="G57" s="72"/>
      <c r="H57" s="77">
        <f>SUM(H30,H55)</f>
        <v>-155051036</v>
      </c>
      <c r="I57" s="72"/>
      <c r="J57" s="77">
        <f>SUM(J30,J55)</f>
        <v>-957224392</v>
      </c>
    </row>
    <row r="58" spans="1:17" ht="9" customHeight="1" thickTop="1" x14ac:dyDescent="0.5">
      <c r="A58" s="2"/>
      <c r="L58" s="29"/>
      <c r="M58" s="29"/>
      <c r="N58" s="29"/>
      <c r="O58" s="29"/>
      <c r="P58" s="29"/>
      <c r="Q58" s="29"/>
    </row>
    <row r="59" spans="1:17" ht="25.5" customHeight="1" x14ac:dyDescent="0.45">
      <c r="A59" s="3" t="s">
        <v>82</v>
      </c>
      <c r="B59" s="10"/>
      <c r="C59" s="10"/>
      <c r="D59" s="7"/>
      <c r="E59" s="5"/>
      <c r="F59" s="7"/>
      <c r="G59" s="5"/>
      <c r="H59" s="7"/>
      <c r="I59" s="5"/>
      <c r="J59" s="7"/>
    </row>
    <row r="60" spans="1:17" ht="25.5" customHeight="1" x14ac:dyDescent="0.45">
      <c r="A60" s="20" t="s">
        <v>44</v>
      </c>
      <c r="B60" s="10"/>
      <c r="C60" s="10"/>
      <c r="D60" s="29">
        <f>D62-D61</f>
        <v>-64420756</v>
      </c>
      <c r="E60" s="29"/>
      <c r="F60" s="29">
        <f>F62-F61</f>
        <v>-232926578</v>
      </c>
      <c r="G60" s="29"/>
      <c r="H60" s="29">
        <f>H30</f>
        <v>-159921445</v>
      </c>
      <c r="I60" s="29"/>
      <c r="J60" s="29">
        <f>J30</f>
        <v>-957378392</v>
      </c>
    </row>
    <row r="61" spans="1:17" ht="25.5" customHeight="1" x14ac:dyDescent="0.45">
      <c r="A61" s="20" t="s">
        <v>45</v>
      </c>
      <c r="B61" s="116"/>
      <c r="C61" s="116"/>
      <c r="D61" s="53">
        <v>0</v>
      </c>
      <c r="E61" s="29"/>
      <c r="F61" s="53">
        <v>-17333902</v>
      </c>
      <c r="G61" s="29"/>
      <c r="H61" s="53">
        <v>0</v>
      </c>
      <c r="I61" s="29"/>
      <c r="J61" s="53">
        <v>0</v>
      </c>
    </row>
    <row r="62" spans="1:17" ht="25.5" customHeight="1" thickBot="1" x14ac:dyDescent="0.5">
      <c r="A62" s="3" t="s">
        <v>162</v>
      </c>
      <c r="B62" s="116"/>
      <c r="C62" s="116"/>
      <c r="D62" s="77">
        <f>D30</f>
        <v>-64420756</v>
      </c>
      <c r="E62" s="71"/>
      <c r="F62" s="77">
        <f>F30</f>
        <v>-250260480</v>
      </c>
      <c r="G62" s="71"/>
      <c r="H62" s="77">
        <f>SUM(H60:H61)</f>
        <v>-159921445</v>
      </c>
      <c r="I62" s="71"/>
      <c r="J62" s="77">
        <f>SUM(J60:J61)</f>
        <v>-957378392</v>
      </c>
    </row>
    <row r="63" spans="1:17" ht="9" customHeight="1" thickTop="1" x14ac:dyDescent="0.5">
      <c r="A63" s="2"/>
      <c r="L63" s="29"/>
      <c r="M63" s="29"/>
      <c r="N63" s="29"/>
      <c r="O63" s="29"/>
      <c r="P63" s="29"/>
      <c r="Q63" s="29"/>
    </row>
    <row r="64" spans="1:17" ht="25.5" customHeight="1" x14ac:dyDescent="0.45">
      <c r="A64" s="3" t="s">
        <v>208</v>
      </c>
      <c r="B64" s="10"/>
      <c r="C64" s="10"/>
      <c r="D64" s="7"/>
      <c r="E64" s="5"/>
      <c r="F64" s="7"/>
      <c r="G64" s="5"/>
      <c r="H64" s="7"/>
      <c r="I64" s="5"/>
      <c r="J64" s="7"/>
    </row>
    <row r="65" spans="1:17" ht="25.5" customHeight="1" x14ac:dyDescent="0.45">
      <c r="A65" s="20" t="s">
        <v>44</v>
      </c>
      <c r="B65" s="10"/>
      <c r="C65" s="10"/>
      <c r="D65" s="29">
        <f>+D67</f>
        <v>-59742005</v>
      </c>
      <c r="E65" s="29"/>
      <c r="F65" s="29">
        <f>F67-F66</f>
        <v>-232497206</v>
      </c>
      <c r="G65" s="29"/>
      <c r="H65" s="29">
        <f>H57</f>
        <v>-155051036</v>
      </c>
      <c r="I65" s="29"/>
      <c r="J65" s="29">
        <f>J57</f>
        <v>-957224392</v>
      </c>
    </row>
    <row r="66" spans="1:17" ht="25.5" customHeight="1" x14ac:dyDescent="0.45">
      <c r="A66" s="20" t="s">
        <v>45</v>
      </c>
      <c r="B66" s="116"/>
      <c r="C66" s="116"/>
      <c r="D66" s="53">
        <v>0</v>
      </c>
      <c r="E66" s="29"/>
      <c r="F66" s="53">
        <f>F61</f>
        <v>-17333902</v>
      </c>
      <c r="G66" s="29"/>
      <c r="H66" s="53">
        <v>0</v>
      </c>
      <c r="I66" s="29"/>
      <c r="J66" s="53">
        <v>0</v>
      </c>
    </row>
    <row r="67" spans="1:17" ht="25.5" customHeight="1" thickBot="1" x14ac:dyDescent="0.5">
      <c r="A67" s="3" t="s">
        <v>207</v>
      </c>
      <c r="B67" s="116"/>
      <c r="C67" s="116"/>
      <c r="D67" s="77">
        <f>D57</f>
        <v>-59742005</v>
      </c>
      <c r="E67" s="71"/>
      <c r="F67" s="77">
        <f>F57</f>
        <v>-249831108</v>
      </c>
      <c r="G67" s="71"/>
      <c r="H67" s="77">
        <f>SUM(H65:H66)</f>
        <v>-155051036</v>
      </c>
      <c r="I67" s="71"/>
      <c r="J67" s="77">
        <f>SUM(J65:J66)</f>
        <v>-957224392</v>
      </c>
    </row>
    <row r="68" spans="1:17" ht="9" customHeight="1" thickTop="1" x14ac:dyDescent="0.5">
      <c r="A68" s="2"/>
      <c r="L68" s="29"/>
      <c r="M68" s="29"/>
      <c r="N68" s="29"/>
      <c r="O68" s="29"/>
      <c r="P68" s="29"/>
      <c r="Q68" s="29"/>
    </row>
    <row r="69" spans="1:17" s="1" customFormat="1" ht="25.5" customHeight="1" x14ac:dyDescent="0.5">
      <c r="A69" s="3" t="s">
        <v>176</v>
      </c>
      <c r="B69" s="97"/>
      <c r="D69" s="8"/>
      <c r="E69" s="9"/>
      <c r="F69" s="8"/>
      <c r="G69" s="46"/>
      <c r="H69" s="8"/>
      <c r="I69" s="46"/>
      <c r="J69" s="8"/>
    </row>
    <row r="70" spans="1:17" ht="25.5" customHeight="1" thickBot="1" x14ac:dyDescent="0.5">
      <c r="A70" s="20" t="s">
        <v>177</v>
      </c>
      <c r="B70" s="116">
        <v>48</v>
      </c>
      <c r="C70" s="116"/>
      <c r="D70" s="110">
        <v>-2.9999999999999997E-4</v>
      </c>
      <c r="E70" s="49"/>
      <c r="F70" s="110">
        <v>-1.1000000000000001E-3</v>
      </c>
      <c r="G70" s="49"/>
      <c r="H70" s="110">
        <v>-5.9999999999999995E-4</v>
      </c>
      <c r="I70" s="49"/>
      <c r="J70" s="110">
        <v>-4.4999999999999997E-3</v>
      </c>
    </row>
    <row r="71" spans="1:17" ht="26.25" customHeight="1" thickTop="1" x14ac:dyDescent="0.45">
      <c r="B71" s="116"/>
      <c r="C71" s="116"/>
      <c r="D71" s="49"/>
      <c r="E71" s="49"/>
      <c r="F71" s="49"/>
      <c r="G71" s="49"/>
      <c r="H71" s="49"/>
      <c r="I71" s="49"/>
      <c r="J71" s="49"/>
    </row>
  </sheetData>
  <sheetProtection password="F7ED" sheet="1" objects="1" scenarios="1"/>
  <mergeCells count="6">
    <mergeCell ref="D47:J47"/>
    <mergeCell ref="D5:F5"/>
    <mergeCell ref="H5:J5"/>
    <mergeCell ref="D7:J7"/>
    <mergeCell ref="D45:F45"/>
    <mergeCell ref="H45:J45"/>
  </mergeCells>
  <phoneticPr fontId="0" type="noConversion"/>
  <pageMargins left="0.6692913385826772" right="0.23622047244094491" top="0.70866141732283472" bottom="0.39370078740157483" header="0.62992125984251968" footer="0.31496062992125984"/>
  <pageSetup paperSize="256" scale="80" firstPageNumber="11" orientation="portrait" useFirstPageNumber="1" r:id="rId1"/>
  <headerFooter>
    <oddFooter>&amp;L&amp;"Angsana New,Regular"หมายเหตุประกอบงบการเงินเป็นส่วนหนึ่งของงบการเงินนี้&amp;"Cordia New,Regular"
&amp;R&amp;"Angsana New,Regular"&amp;P</oddFooter>
  </headerFooter>
  <rowBreaks count="1" manualBreakCount="1">
    <brk id="40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X61"/>
  <sheetViews>
    <sheetView showGridLines="0" view="pageBreakPreview" topLeftCell="C52" zoomScaleSheetLayoutView="100" workbookViewId="0">
      <selection activeCell="V58" sqref="V58"/>
    </sheetView>
  </sheetViews>
  <sheetFormatPr defaultRowHeight="23.25" customHeight="1" x14ac:dyDescent="0.45"/>
  <cols>
    <col min="1" max="1" width="39.140625" style="18" customWidth="1"/>
    <col min="2" max="2" width="9.5703125" style="12" customWidth="1"/>
    <col min="3" max="3" width="1.140625" style="17" customWidth="1"/>
    <col min="4" max="4" width="13.5703125" style="17" bestFit="1" customWidth="1"/>
    <col min="5" max="5" width="1.7109375" style="17" customWidth="1"/>
    <col min="6" max="6" width="13.5703125" style="17" bestFit="1" customWidth="1"/>
    <col min="7" max="7" width="1.7109375" style="17" customWidth="1"/>
    <col min="8" max="8" width="12.7109375" style="17" bestFit="1" customWidth="1"/>
    <col min="9" max="9" width="1.7109375" style="17" customWidth="1"/>
    <col min="10" max="10" width="12.7109375" style="17" customWidth="1"/>
    <col min="11" max="11" width="1.85546875" style="17" customWidth="1"/>
    <col min="12" max="12" width="11.85546875" style="17" bestFit="1" customWidth="1"/>
    <col min="13" max="13" width="2" style="17" customWidth="1"/>
    <col min="14" max="14" width="14.140625" style="17" bestFit="1" customWidth="1"/>
    <col min="15" max="15" width="2" style="17" customWidth="1"/>
    <col min="16" max="16" width="13.7109375" style="17" customWidth="1"/>
    <col min="17" max="17" width="1.5703125" style="17" customWidth="1"/>
    <col min="18" max="18" width="13.5703125" style="17" customWidth="1"/>
    <col min="19" max="19" width="1.7109375" style="17" customWidth="1"/>
    <col min="20" max="20" width="13.42578125" style="17" customWidth="1"/>
    <col min="21" max="21" width="1.7109375" style="17" customWidth="1"/>
    <col min="22" max="22" width="14.140625" style="17" bestFit="1" customWidth="1"/>
    <col min="23" max="23" width="1" style="17" customWidth="1"/>
    <col min="24" max="24" width="18.7109375" style="17" bestFit="1" customWidth="1"/>
    <col min="25" max="16384" width="9.140625" style="17"/>
  </cols>
  <sheetData>
    <row r="1" spans="1:24" s="1" customFormat="1" ht="25.5" customHeight="1" x14ac:dyDescent="0.5">
      <c r="A1" s="119" t="s">
        <v>0</v>
      </c>
      <c r="B1" s="11"/>
    </row>
    <row r="2" spans="1:24" s="1" customFormat="1" ht="25.5" customHeight="1" x14ac:dyDescent="0.55000000000000004">
      <c r="A2" s="119" t="s">
        <v>46</v>
      </c>
      <c r="B2" s="11"/>
      <c r="X2" s="90"/>
    </row>
    <row r="3" spans="1:24" s="1" customFormat="1" ht="25.5" customHeight="1" x14ac:dyDescent="0.55000000000000004">
      <c r="A3" s="126" t="s">
        <v>220</v>
      </c>
      <c r="B3" s="11"/>
      <c r="X3" s="90"/>
    </row>
    <row r="4" spans="1:24" s="1" customFormat="1" ht="25.5" customHeight="1" x14ac:dyDescent="0.55000000000000004">
      <c r="A4" s="135"/>
      <c r="B4" s="11"/>
      <c r="X4" s="90"/>
    </row>
    <row r="5" spans="1:24" s="41" customFormat="1" ht="25.5" customHeight="1" x14ac:dyDescent="0.55000000000000004">
      <c r="A5" s="55"/>
      <c r="B5" s="66"/>
      <c r="D5" s="139" t="s">
        <v>23</v>
      </c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X5" s="91"/>
    </row>
    <row r="6" spans="1:24" ht="25.5" customHeight="1" x14ac:dyDescent="0.55000000000000004">
      <c r="D6" s="48"/>
      <c r="E6" s="48"/>
      <c r="F6" s="48"/>
      <c r="G6" s="48"/>
      <c r="H6" s="48"/>
      <c r="I6" s="48"/>
      <c r="J6" s="48"/>
      <c r="K6" s="48"/>
      <c r="O6" s="63"/>
      <c r="P6" s="48" t="s">
        <v>180</v>
      </c>
      <c r="Q6" s="48"/>
      <c r="R6" s="48"/>
      <c r="S6" s="118"/>
      <c r="T6" s="118"/>
      <c r="U6" s="118"/>
      <c r="V6" s="118"/>
      <c r="X6" s="90"/>
    </row>
    <row r="7" spans="1:24" ht="25.5" customHeight="1" x14ac:dyDescent="0.55000000000000004">
      <c r="D7" s="48"/>
      <c r="E7" s="48"/>
      <c r="F7" s="48"/>
      <c r="G7" s="48"/>
      <c r="H7" s="48"/>
      <c r="I7" s="48"/>
      <c r="J7" s="109" t="s">
        <v>129</v>
      </c>
      <c r="K7" s="48"/>
      <c r="L7" s="63"/>
      <c r="M7" s="63"/>
      <c r="N7" s="63"/>
      <c r="O7" s="63"/>
      <c r="P7" s="114" t="s">
        <v>25</v>
      </c>
      <c r="Q7" s="48"/>
      <c r="R7" s="48"/>
      <c r="S7" s="118"/>
      <c r="T7" s="118"/>
      <c r="U7" s="118"/>
      <c r="V7" s="118"/>
      <c r="X7" s="90"/>
    </row>
    <row r="8" spans="1:24" ht="25.5" customHeight="1" x14ac:dyDescent="0.45">
      <c r="B8" s="19"/>
      <c r="C8" s="116"/>
      <c r="D8" s="19"/>
      <c r="H8" s="64" t="s">
        <v>87</v>
      </c>
      <c r="I8" s="64"/>
      <c r="J8" s="19" t="s">
        <v>130</v>
      </c>
      <c r="K8" s="19"/>
      <c r="L8" s="140" t="s">
        <v>29</v>
      </c>
      <c r="M8" s="140"/>
      <c r="N8" s="140"/>
      <c r="O8" s="65"/>
      <c r="P8" s="19" t="s">
        <v>178</v>
      </c>
      <c r="R8" s="19"/>
      <c r="T8" s="64" t="s">
        <v>71</v>
      </c>
      <c r="U8" s="65"/>
      <c r="V8" s="65"/>
      <c r="W8" s="13"/>
    </row>
    <row r="9" spans="1:24" ht="25.5" customHeight="1" x14ac:dyDescent="0.45">
      <c r="B9" s="116"/>
      <c r="C9" s="116"/>
      <c r="D9" s="64" t="s">
        <v>67</v>
      </c>
      <c r="E9" s="65"/>
      <c r="F9" s="64" t="s">
        <v>91</v>
      </c>
      <c r="G9" s="65"/>
      <c r="H9" s="64" t="s">
        <v>88</v>
      </c>
      <c r="I9" s="64"/>
      <c r="J9" s="19" t="s">
        <v>131</v>
      </c>
      <c r="K9" s="19"/>
      <c r="L9" s="64" t="s">
        <v>69</v>
      </c>
      <c r="M9" s="64"/>
      <c r="N9" s="19" t="s">
        <v>112</v>
      </c>
      <c r="P9" s="19" t="s">
        <v>179</v>
      </c>
      <c r="R9" s="64" t="s">
        <v>48</v>
      </c>
      <c r="T9" s="64" t="s">
        <v>47</v>
      </c>
      <c r="U9" s="65"/>
      <c r="V9" s="64" t="s">
        <v>48</v>
      </c>
      <c r="W9" s="13"/>
    </row>
    <row r="10" spans="1:24" ht="25.5" customHeight="1" x14ac:dyDescent="0.45">
      <c r="B10" s="116" t="s">
        <v>4</v>
      </c>
      <c r="C10" s="116"/>
      <c r="D10" s="64" t="s">
        <v>68</v>
      </c>
      <c r="E10" s="65"/>
      <c r="F10" s="64" t="s">
        <v>49</v>
      </c>
      <c r="G10" s="65"/>
      <c r="H10" s="64" t="s">
        <v>49</v>
      </c>
      <c r="I10" s="64"/>
      <c r="J10" s="64" t="s">
        <v>132</v>
      </c>
      <c r="K10" s="19"/>
      <c r="L10" s="64" t="s">
        <v>52</v>
      </c>
      <c r="M10" s="64"/>
      <c r="N10" s="64" t="s">
        <v>113</v>
      </c>
      <c r="O10" s="64"/>
      <c r="P10" s="64" t="s">
        <v>90</v>
      </c>
      <c r="R10" s="64" t="s">
        <v>70</v>
      </c>
      <c r="T10" s="64" t="s">
        <v>50</v>
      </c>
      <c r="U10" s="65"/>
      <c r="V10" s="64" t="s">
        <v>51</v>
      </c>
      <c r="W10" s="13"/>
    </row>
    <row r="11" spans="1:24" ht="25.5" customHeight="1" x14ac:dyDescent="0.45">
      <c r="B11" s="116"/>
      <c r="C11" s="116"/>
      <c r="D11" s="137" t="s">
        <v>75</v>
      </c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"/>
    </row>
    <row r="12" spans="1:24" s="59" customFormat="1" ht="25.5" customHeight="1" x14ac:dyDescent="0.45">
      <c r="A12" s="3" t="s">
        <v>117</v>
      </c>
      <c r="B12" s="105"/>
      <c r="C12" s="15"/>
      <c r="D12" s="14">
        <v>2035915024</v>
      </c>
      <c r="E12" s="73"/>
      <c r="F12" s="14">
        <v>1307482276</v>
      </c>
      <c r="G12" s="73"/>
      <c r="H12" s="14">
        <v>464905198</v>
      </c>
      <c r="I12" s="14"/>
      <c r="J12" s="14">
        <v>-46925635</v>
      </c>
      <c r="K12" s="14"/>
      <c r="L12" s="14">
        <v>2095975</v>
      </c>
      <c r="M12" s="72"/>
      <c r="N12" s="14">
        <v>-2638066692</v>
      </c>
      <c r="O12" s="14"/>
      <c r="P12" s="14">
        <v>1057500</v>
      </c>
      <c r="Q12" s="14"/>
      <c r="R12" s="14">
        <v>1126463646</v>
      </c>
      <c r="S12" s="14"/>
      <c r="T12" s="14">
        <v>-280804714</v>
      </c>
      <c r="U12" s="14"/>
      <c r="V12" s="14">
        <v>845658932</v>
      </c>
    </row>
    <row r="13" spans="1:24" ht="25.5" customHeight="1" x14ac:dyDescent="0.45">
      <c r="A13" s="3" t="s">
        <v>96</v>
      </c>
      <c r="B13" s="18"/>
      <c r="C13" s="12"/>
      <c r="D13" s="14"/>
      <c r="E13" s="73"/>
      <c r="F13" s="14"/>
      <c r="G13" s="73"/>
      <c r="H13" s="14"/>
      <c r="I13" s="14"/>
      <c r="J13" s="14"/>
      <c r="K13" s="14"/>
      <c r="L13" s="14"/>
      <c r="M13" s="72"/>
      <c r="N13" s="14"/>
      <c r="O13" s="14"/>
      <c r="P13" s="14"/>
      <c r="Q13" s="14"/>
      <c r="R13" s="14"/>
      <c r="S13" s="14"/>
      <c r="T13" s="14"/>
      <c r="U13" s="14"/>
      <c r="V13" s="14"/>
    </row>
    <row r="14" spans="1:24" ht="25.5" customHeight="1" x14ac:dyDescent="0.45">
      <c r="A14" s="3" t="s">
        <v>97</v>
      </c>
      <c r="B14" s="18"/>
      <c r="C14" s="12"/>
      <c r="D14" s="14"/>
      <c r="E14" s="73"/>
      <c r="F14" s="14"/>
      <c r="G14" s="73"/>
      <c r="H14" s="14"/>
      <c r="I14" s="14"/>
      <c r="J14" s="14"/>
      <c r="K14" s="14"/>
      <c r="L14" s="14"/>
      <c r="M14" s="72"/>
      <c r="N14" s="14"/>
      <c r="O14" s="14"/>
      <c r="P14" s="14"/>
      <c r="Q14" s="14"/>
      <c r="R14" s="14"/>
      <c r="S14" s="14"/>
      <c r="T14" s="14"/>
      <c r="U14" s="14"/>
      <c r="V14" s="14"/>
    </row>
    <row r="15" spans="1:24" ht="25.5" customHeight="1" x14ac:dyDescent="0.45">
      <c r="A15" s="3" t="s">
        <v>98</v>
      </c>
      <c r="B15" s="18"/>
      <c r="C15" s="12"/>
      <c r="D15" s="14"/>
      <c r="E15" s="73"/>
      <c r="F15" s="14"/>
      <c r="G15" s="73"/>
      <c r="H15" s="14"/>
      <c r="I15" s="14"/>
      <c r="J15" s="14"/>
      <c r="K15" s="14"/>
      <c r="L15" s="14"/>
      <c r="M15" s="72"/>
      <c r="N15" s="14"/>
      <c r="O15" s="14"/>
      <c r="P15" s="14"/>
      <c r="Q15" s="14"/>
      <c r="R15" s="14"/>
      <c r="S15" s="14"/>
      <c r="T15" s="14"/>
      <c r="U15" s="14"/>
      <c r="V15" s="14"/>
    </row>
    <row r="16" spans="1:24" ht="25.5" customHeight="1" x14ac:dyDescent="0.45">
      <c r="A16" s="3" t="s">
        <v>99</v>
      </c>
      <c r="B16" s="18"/>
      <c r="C16" s="12"/>
      <c r="D16" s="14"/>
      <c r="E16" s="73"/>
      <c r="F16" s="14"/>
      <c r="G16" s="73"/>
      <c r="H16" s="14"/>
      <c r="I16" s="14"/>
      <c r="J16" s="14"/>
      <c r="K16" s="14"/>
      <c r="L16" s="14"/>
      <c r="M16" s="72"/>
      <c r="N16" s="14"/>
      <c r="O16" s="14"/>
      <c r="P16" s="14"/>
      <c r="Q16" s="14"/>
      <c r="R16" s="14"/>
      <c r="S16" s="14"/>
      <c r="T16" s="14"/>
      <c r="U16" s="14"/>
      <c r="V16" s="14"/>
    </row>
    <row r="17" spans="1:22" ht="25.5" customHeight="1" x14ac:dyDescent="0.45">
      <c r="A17" s="20" t="s">
        <v>100</v>
      </c>
      <c r="B17" s="116">
        <v>35</v>
      </c>
      <c r="C17" s="12"/>
      <c r="D17" s="92">
        <v>457442757</v>
      </c>
      <c r="E17" s="28"/>
      <c r="F17" s="92">
        <v>114360701</v>
      </c>
      <c r="G17" s="28"/>
      <c r="H17" s="92">
        <v>0</v>
      </c>
      <c r="I17" s="32"/>
      <c r="J17" s="93">
        <v>0</v>
      </c>
      <c r="K17" s="25"/>
      <c r="L17" s="101">
        <v>0</v>
      </c>
      <c r="M17" s="68"/>
      <c r="N17" s="102">
        <v>0</v>
      </c>
      <c r="O17" s="25"/>
      <c r="P17" s="93">
        <v>0</v>
      </c>
      <c r="Q17" s="25"/>
      <c r="R17" s="93">
        <f>SUM(D17:P17)</f>
        <v>571803458</v>
      </c>
      <c r="S17" s="24"/>
      <c r="T17" s="92">
        <v>0</v>
      </c>
      <c r="U17" s="24"/>
      <c r="V17" s="103">
        <f>SUM(R17:T17)</f>
        <v>571803458</v>
      </c>
    </row>
    <row r="18" spans="1:22" s="59" customFormat="1" ht="25.5" customHeight="1" x14ac:dyDescent="0.45">
      <c r="A18" s="3" t="s">
        <v>101</v>
      </c>
      <c r="B18" s="10"/>
      <c r="C18" s="15"/>
      <c r="D18" s="98"/>
      <c r="E18" s="73"/>
      <c r="F18" s="98"/>
      <c r="G18" s="73"/>
      <c r="H18" s="98"/>
      <c r="I18" s="98"/>
      <c r="J18" s="74"/>
      <c r="K18" s="74"/>
      <c r="L18" s="99"/>
      <c r="M18" s="100"/>
      <c r="N18" s="100"/>
      <c r="O18" s="74"/>
      <c r="P18" s="74"/>
      <c r="Q18" s="74"/>
      <c r="R18" s="74"/>
      <c r="S18" s="76"/>
      <c r="T18" s="76"/>
      <c r="U18" s="76"/>
      <c r="V18" s="14"/>
    </row>
    <row r="19" spans="1:22" s="59" customFormat="1" ht="25.5" customHeight="1" x14ac:dyDescent="0.45">
      <c r="A19" s="3" t="s">
        <v>102</v>
      </c>
      <c r="B19" s="10"/>
      <c r="C19" s="15"/>
      <c r="D19" s="104">
        <f>SUM(D17:D17)</f>
        <v>457442757</v>
      </c>
      <c r="E19" s="73"/>
      <c r="F19" s="104">
        <f>SUM(F17:F17)</f>
        <v>114360701</v>
      </c>
      <c r="G19" s="73"/>
      <c r="H19" s="104">
        <f>SUM(H17:H17)</f>
        <v>0</v>
      </c>
      <c r="I19" s="98"/>
      <c r="J19" s="104">
        <f>SUM(J17:J17)</f>
        <v>0</v>
      </c>
      <c r="K19" s="74"/>
      <c r="L19" s="104">
        <f>SUM(L17:L17)</f>
        <v>0</v>
      </c>
      <c r="M19" s="100"/>
      <c r="N19" s="104">
        <f>SUM(N17:N17)</f>
        <v>0</v>
      </c>
      <c r="O19" s="74"/>
      <c r="P19" s="104">
        <f>SUM(P17:P17)</f>
        <v>0</v>
      </c>
      <c r="Q19" s="74"/>
      <c r="R19" s="104">
        <f>SUM(R17:R17)</f>
        <v>571803458</v>
      </c>
      <c r="S19" s="76"/>
      <c r="T19" s="104">
        <f>SUM(T17:T17)</f>
        <v>0</v>
      </c>
      <c r="U19" s="76"/>
      <c r="V19" s="104">
        <f>SUM(V17:V17)</f>
        <v>571803458</v>
      </c>
    </row>
    <row r="20" spans="1:22" s="59" customFormat="1" ht="25.5" customHeight="1" x14ac:dyDescent="0.45">
      <c r="A20" s="3" t="s">
        <v>181</v>
      </c>
      <c r="B20" s="10"/>
      <c r="C20" s="15"/>
      <c r="D20" s="98"/>
      <c r="E20" s="73"/>
      <c r="F20" s="98"/>
      <c r="G20" s="73"/>
      <c r="H20" s="98"/>
      <c r="I20" s="98"/>
      <c r="J20" s="98"/>
      <c r="K20" s="74"/>
      <c r="L20" s="98"/>
      <c r="M20" s="100"/>
      <c r="N20" s="98"/>
      <c r="O20" s="74"/>
      <c r="P20" s="98"/>
      <c r="Q20" s="74"/>
      <c r="R20" s="98"/>
      <c r="S20" s="76"/>
      <c r="T20" s="98"/>
      <c r="U20" s="76"/>
      <c r="V20" s="98"/>
    </row>
    <row r="21" spans="1:22" ht="25.5" customHeight="1" x14ac:dyDescent="0.45">
      <c r="A21" s="20" t="s">
        <v>182</v>
      </c>
      <c r="B21" s="116"/>
      <c r="C21" s="12"/>
      <c r="D21" s="32">
        <v>0</v>
      </c>
      <c r="E21" s="28"/>
      <c r="F21" s="32">
        <v>0</v>
      </c>
      <c r="G21" s="28"/>
      <c r="H21" s="32">
        <v>0</v>
      </c>
      <c r="I21" s="32"/>
      <c r="J21" s="32">
        <v>-322722587</v>
      </c>
      <c r="K21" s="25"/>
      <c r="L21" s="32"/>
      <c r="M21" s="68"/>
      <c r="N21" s="32"/>
      <c r="O21" s="25"/>
      <c r="P21" s="32"/>
      <c r="Q21" s="25"/>
      <c r="R21" s="26">
        <f>SUM(D21:P21)</f>
        <v>-322722587</v>
      </c>
      <c r="S21" s="24"/>
      <c r="T21" s="32">
        <v>298138616</v>
      </c>
      <c r="U21" s="24"/>
      <c r="V21" s="103">
        <f>SUM(R21:T21)</f>
        <v>-24583971</v>
      </c>
    </row>
    <row r="22" spans="1:22" s="59" customFormat="1" ht="25.5" customHeight="1" x14ac:dyDescent="0.45">
      <c r="A22" s="3" t="s">
        <v>183</v>
      </c>
      <c r="B22" s="10"/>
      <c r="C22" s="15"/>
      <c r="D22" s="106">
        <f>SUM(D21:D21)</f>
        <v>0</v>
      </c>
      <c r="E22" s="73"/>
      <c r="F22" s="106">
        <f>SUM(F21:F21)</f>
        <v>0</v>
      </c>
      <c r="G22" s="73"/>
      <c r="H22" s="106">
        <f>SUM(H21:H21)</f>
        <v>0</v>
      </c>
      <c r="I22" s="98"/>
      <c r="J22" s="106">
        <f>SUM(J21:J21)</f>
        <v>-322722587</v>
      </c>
      <c r="K22" s="74"/>
      <c r="L22" s="106">
        <f>SUM(L21:L21)</f>
        <v>0</v>
      </c>
      <c r="M22" s="100"/>
      <c r="N22" s="106">
        <f>SUM(N21:N21)</f>
        <v>0</v>
      </c>
      <c r="O22" s="74"/>
      <c r="P22" s="106">
        <f>SUM(P21:P21)</f>
        <v>0</v>
      </c>
      <c r="Q22" s="74"/>
      <c r="R22" s="106">
        <f>SUM(R21:R21)</f>
        <v>-322722587</v>
      </c>
      <c r="S22" s="76"/>
      <c r="T22" s="106">
        <f>SUM(T21:T21)</f>
        <v>298138616</v>
      </c>
      <c r="U22" s="76"/>
      <c r="V22" s="106">
        <f>SUM(V21:V21)</f>
        <v>-24583971</v>
      </c>
    </row>
    <row r="23" spans="1:22" ht="25.5" customHeight="1" x14ac:dyDescent="0.45">
      <c r="A23" s="3" t="s">
        <v>108</v>
      </c>
      <c r="B23" s="18"/>
      <c r="C23" s="12"/>
      <c r="D23" s="14"/>
      <c r="E23" s="73"/>
      <c r="F23" s="14"/>
      <c r="G23" s="73"/>
      <c r="H23" s="14"/>
      <c r="I23" s="14"/>
      <c r="J23" s="14"/>
      <c r="K23" s="14"/>
      <c r="L23" s="14"/>
      <c r="M23" s="72"/>
      <c r="N23" s="14"/>
      <c r="O23" s="14"/>
      <c r="P23" s="14"/>
      <c r="Q23" s="14"/>
      <c r="R23" s="14"/>
      <c r="S23" s="14"/>
      <c r="T23" s="14"/>
      <c r="U23" s="14"/>
      <c r="V23" s="14"/>
    </row>
    <row r="24" spans="1:22" ht="25.5" customHeight="1" x14ac:dyDescent="0.45">
      <c r="A24" s="3" t="s">
        <v>97</v>
      </c>
      <c r="B24" s="18"/>
      <c r="C24" s="12"/>
      <c r="D24" s="104">
        <f>SUM(D19,D22)</f>
        <v>457442757</v>
      </c>
      <c r="E24" s="73"/>
      <c r="F24" s="104">
        <f>SUM(F19,F22)</f>
        <v>114360701</v>
      </c>
      <c r="G24" s="73"/>
      <c r="H24" s="104">
        <f>SUM(H19,H22)</f>
        <v>0</v>
      </c>
      <c r="I24" s="98"/>
      <c r="J24" s="104">
        <f>SUM(J19,J22)</f>
        <v>-322722587</v>
      </c>
      <c r="K24" s="74"/>
      <c r="L24" s="104">
        <f>SUM(L19,L22)</f>
        <v>0</v>
      </c>
      <c r="M24" s="100"/>
      <c r="N24" s="104">
        <f>SUM(N19,N22)</f>
        <v>0</v>
      </c>
      <c r="O24" s="74"/>
      <c r="P24" s="104">
        <f>SUM(P19,P22)</f>
        <v>0</v>
      </c>
      <c r="Q24" s="74"/>
      <c r="R24" s="104">
        <f>SUM(R19,R22)</f>
        <v>249080871</v>
      </c>
      <c r="S24" s="76"/>
      <c r="T24" s="104">
        <f>SUM(T19,T22)</f>
        <v>298138616</v>
      </c>
      <c r="U24" s="76"/>
      <c r="V24" s="104">
        <f>SUM(V19,V22)</f>
        <v>547219487</v>
      </c>
    </row>
    <row r="25" spans="1:22" ht="13.5" customHeight="1" x14ac:dyDescent="0.45">
      <c r="A25" s="3"/>
      <c r="B25" s="18"/>
      <c r="C25" s="12"/>
      <c r="D25" s="98"/>
      <c r="E25" s="73"/>
      <c r="F25" s="98"/>
      <c r="G25" s="73"/>
      <c r="H25" s="98"/>
      <c r="I25" s="98"/>
      <c r="J25" s="98"/>
      <c r="K25" s="74"/>
      <c r="L25" s="98"/>
      <c r="M25" s="100"/>
      <c r="N25" s="98"/>
      <c r="O25" s="74"/>
      <c r="P25" s="98"/>
      <c r="Q25" s="74"/>
      <c r="R25" s="98"/>
      <c r="S25" s="76"/>
      <c r="T25" s="98"/>
      <c r="U25" s="76"/>
      <c r="V25" s="98"/>
    </row>
    <row r="26" spans="1:22" ht="25.5" customHeight="1" x14ac:dyDescent="0.45">
      <c r="A26" s="3" t="s">
        <v>103</v>
      </c>
      <c r="B26" s="116"/>
      <c r="C26" s="12"/>
      <c r="D26" s="32"/>
      <c r="E26" s="28"/>
      <c r="F26" s="32"/>
      <c r="G26" s="28"/>
      <c r="H26" s="32"/>
      <c r="I26" s="32"/>
      <c r="J26" s="25"/>
      <c r="K26" s="25"/>
      <c r="L26" s="69"/>
      <c r="M26" s="68"/>
      <c r="N26" s="68"/>
      <c r="O26" s="25"/>
      <c r="P26" s="25"/>
      <c r="Q26" s="25"/>
      <c r="R26" s="25"/>
      <c r="S26" s="24"/>
      <c r="T26" s="24"/>
      <c r="U26" s="24"/>
      <c r="V26" s="26"/>
    </row>
    <row r="27" spans="1:22" ht="25.5" customHeight="1" x14ac:dyDescent="0.45">
      <c r="A27" s="20" t="s">
        <v>209</v>
      </c>
      <c r="B27" s="116"/>
      <c r="C27" s="12"/>
      <c r="D27" s="32">
        <v>0</v>
      </c>
      <c r="E27" s="28"/>
      <c r="F27" s="32">
        <v>0</v>
      </c>
      <c r="G27" s="28"/>
      <c r="H27" s="32">
        <v>0</v>
      </c>
      <c r="I27" s="32"/>
      <c r="J27" s="25">
        <v>0</v>
      </c>
      <c r="K27" s="25"/>
      <c r="L27" s="69">
        <v>0</v>
      </c>
      <c r="M27" s="68"/>
      <c r="N27" s="68">
        <v>-232926578</v>
      </c>
      <c r="O27" s="25"/>
      <c r="P27" s="25">
        <v>0</v>
      </c>
      <c r="Q27" s="25"/>
      <c r="R27" s="25">
        <f>SUM(D27:P27)</f>
        <v>-232926578</v>
      </c>
      <c r="S27" s="24"/>
      <c r="T27" s="24">
        <v>-17333902</v>
      </c>
      <c r="U27" s="24"/>
      <c r="V27" s="25">
        <f>SUM(R27:T27)</f>
        <v>-250260480</v>
      </c>
    </row>
    <row r="28" spans="1:22" ht="25.5" customHeight="1" x14ac:dyDescent="0.45">
      <c r="A28" s="20" t="s">
        <v>104</v>
      </c>
      <c r="B28" s="116"/>
      <c r="C28" s="12"/>
      <c r="D28" s="32">
        <v>0</v>
      </c>
      <c r="E28" s="28"/>
      <c r="F28" s="32">
        <v>0</v>
      </c>
      <c r="G28" s="28"/>
      <c r="H28" s="32">
        <v>0</v>
      </c>
      <c r="I28" s="32"/>
      <c r="J28" s="25">
        <v>0</v>
      </c>
      <c r="K28" s="25"/>
      <c r="L28" s="69">
        <v>0</v>
      </c>
      <c r="M28" s="68"/>
      <c r="N28" s="68">
        <v>275372</v>
      </c>
      <c r="O28" s="25"/>
      <c r="P28" s="25">
        <f>+'PL '!J54</f>
        <v>154000</v>
      </c>
      <c r="Q28" s="25"/>
      <c r="R28" s="25">
        <f>SUM(D28:P28)</f>
        <v>429372</v>
      </c>
      <c r="S28" s="24"/>
      <c r="T28" s="24">
        <v>0</v>
      </c>
      <c r="U28" s="24"/>
      <c r="V28" s="25">
        <f>SUM(R28:T28)</f>
        <v>429372</v>
      </c>
    </row>
    <row r="29" spans="1:22" s="59" customFormat="1" ht="25.5" customHeight="1" x14ac:dyDescent="0.45">
      <c r="A29" s="3" t="s">
        <v>109</v>
      </c>
      <c r="B29" s="10"/>
      <c r="C29" s="15"/>
      <c r="D29" s="106">
        <f>SUM(D27:D28)</f>
        <v>0</v>
      </c>
      <c r="E29" s="73"/>
      <c r="F29" s="106">
        <f>SUM(F27:F28)</f>
        <v>0</v>
      </c>
      <c r="G29" s="73"/>
      <c r="H29" s="106">
        <f>SUM(H27:H28)</f>
        <v>0</v>
      </c>
      <c r="I29" s="98"/>
      <c r="J29" s="106">
        <f>SUM(J27:J28)</f>
        <v>0</v>
      </c>
      <c r="K29" s="74"/>
      <c r="L29" s="106">
        <f>SUM(L27:L28)</f>
        <v>0</v>
      </c>
      <c r="M29" s="100"/>
      <c r="N29" s="106">
        <f>SUM(N27:N28)</f>
        <v>-232651206</v>
      </c>
      <c r="O29" s="74"/>
      <c r="P29" s="106">
        <f>SUM(P27:P28)</f>
        <v>154000</v>
      </c>
      <c r="Q29" s="74"/>
      <c r="R29" s="106">
        <f>SUM(R27:R28)</f>
        <v>-232497206</v>
      </c>
      <c r="S29" s="76"/>
      <c r="T29" s="106">
        <f>SUM(T27:T28)</f>
        <v>-17333902</v>
      </c>
      <c r="U29" s="76"/>
      <c r="V29" s="106">
        <f>SUM(V27:V28)</f>
        <v>-249831108</v>
      </c>
    </row>
    <row r="30" spans="1:22" s="59" customFormat="1" ht="25.5" customHeight="1" thickBot="1" x14ac:dyDescent="0.5">
      <c r="A30" s="3" t="s">
        <v>118</v>
      </c>
      <c r="B30" s="10"/>
      <c r="C30" s="117"/>
      <c r="D30" s="111">
        <f>SUM(D12,D24,D29)</f>
        <v>2493357781</v>
      </c>
      <c r="E30" s="74"/>
      <c r="F30" s="111">
        <f>SUM(F12,F24,F29)</f>
        <v>1421842977</v>
      </c>
      <c r="G30" s="74"/>
      <c r="H30" s="111">
        <f>SUM(H12,H24,H29)</f>
        <v>464905198</v>
      </c>
      <c r="I30" s="14"/>
      <c r="J30" s="111">
        <f>SUM(J12,J24,J29)</f>
        <v>-369648222</v>
      </c>
      <c r="K30" s="75"/>
      <c r="L30" s="111">
        <f>SUM(L12,L24,L29)</f>
        <v>2095975</v>
      </c>
      <c r="M30" s="14"/>
      <c r="N30" s="111">
        <f>SUM(N12,N24,N29)</f>
        <v>-2870717898</v>
      </c>
      <c r="O30" s="14"/>
      <c r="P30" s="111">
        <f>SUM(P12,P24,P29)</f>
        <v>1211500</v>
      </c>
      <c r="Q30" s="14"/>
      <c r="R30" s="111">
        <f>SUM(R12,R24,R29)</f>
        <v>1143047311</v>
      </c>
      <c r="S30" s="14"/>
      <c r="T30" s="111">
        <f>SUM(T12,T24,T29)</f>
        <v>0</v>
      </c>
      <c r="U30" s="14"/>
      <c r="V30" s="111">
        <f>SUM(V12,V24,V29)</f>
        <v>1143047311</v>
      </c>
    </row>
    <row r="31" spans="1:22" ht="25.5" customHeight="1" thickTop="1" x14ac:dyDescent="0.45">
      <c r="L31" s="23"/>
      <c r="M31" s="23"/>
      <c r="N31" s="33"/>
      <c r="O31" s="33"/>
      <c r="P31" s="33"/>
    </row>
    <row r="32" spans="1:22" s="1" customFormat="1" ht="25.5" customHeight="1" x14ac:dyDescent="0.5">
      <c r="A32" s="126" t="s">
        <v>0</v>
      </c>
      <c r="B32" s="11"/>
    </row>
    <row r="33" spans="1:24" s="1" customFormat="1" ht="25.5" customHeight="1" x14ac:dyDescent="0.55000000000000004">
      <c r="A33" s="126" t="s">
        <v>46</v>
      </c>
      <c r="B33" s="11"/>
      <c r="X33" s="90"/>
    </row>
    <row r="34" spans="1:24" s="1" customFormat="1" ht="25.5" customHeight="1" x14ac:dyDescent="0.55000000000000004">
      <c r="A34" s="126" t="s">
        <v>220</v>
      </c>
      <c r="B34" s="11"/>
      <c r="X34" s="90"/>
    </row>
    <row r="35" spans="1:24" s="1" customFormat="1" ht="25.5" customHeight="1" x14ac:dyDescent="0.55000000000000004">
      <c r="A35" s="135"/>
      <c r="B35" s="11"/>
      <c r="X35" s="90"/>
    </row>
    <row r="36" spans="1:24" s="41" customFormat="1" ht="25.5" customHeight="1" x14ac:dyDescent="0.55000000000000004">
      <c r="A36" s="55"/>
      <c r="B36" s="66"/>
      <c r="D36" s="139" t="s">
        <v>23</v>
      </c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X36" s="91"/>
    </row>
    <row r="37" spans="1:24" ht="25.5" customHeight="1" x14ac:dyDescent="0.55000000000000004">
      <c r="D37" s="48"/>
      <c r="E37" s="48"/>
      <c r="F37" s="48"/>
      <c r="G37" s="48"/>
      <c r="H37" s="48"/>
      <c r="I37" s="48"/>
      <c r="J37" s="48"/>
      <c r="K37" s="48"/>
      <c r="O37" s="63"/>
      <c r="P37" s="48" t="s">
        <v>180</v>
      </c>
      <c r="Q37" s="48"/>
      <c r="R37" s="48"/>
      <c r="S37" s="125"/>
      <c r="T37" s="125"/>
      <c r="U37" s="125"/>
      <c r="V37" s="125"/>
      <c r="X37" s="90"/>
    </row>
    <row r="38" spans="1:24" ht="25.5" customHeight="1" x14ac:dyDescent="0.55000000000000004">
      <c r="D38" s="48"/>
      <c r="E38" s="48"/>
      <c r="F38" s="48"/>
      <c r="G38" s="48"/>
      <c r="H38" s="48"/>
      <c r="I38" s="48"/>
      <c r="J38" s="109" t="s">
        <v>129</v>
      </c>
      <c r="K38" s="48"/>
      <c r="L38" s="63"/>
      <c r="M38" s="63"/>
      <c r="N38" s="63"/>
      <c r="O38" s="63"/>
      <c r="P38" s="114" t="s">
        <v>25</v>
      </c>
      <c r="Q38" s="48"/>
      <c r="R38" s="48"/>
      <c r="S38" s="125"/>
      <c r="T38" s="125"/>
      <c r="U38" s="125"/>
      <c r="V38" s="125"/>
      <c r="X38" s="90"/>
    </row>
    <row r="39" spans="1:24" ht="25.5" customHeight="1" x14ac:dyDescent="0.45">
      <c r="B39" s="19"/>
      <c r="C39" s="123"/>
      <c r="D39" s="19"/>
      <c r="H39" s="64" t="s">
        <v>87</v>
      </c>
      <c r="I39" s="64"/>
      <c r="J39" s="19" t="s">
        <v>130</v>
      </c>
      <c r="K39" s="19"/>
      <c r="L39" s="140" t="s">
        <v>29</v>
      </c>
      <c r="M39" s="140"/>
      <c r="N39" s="140"/>
      <c r="O39" s="65"/>
      <c r="P39" s="19" t="s">
        <v>178</v>
      </c>
      <c r="R39" s="19"/>
      <c r="T39" s="64" t="s">
        <v>71</v>
      </c>
      <c r="U39" s="65"/>
      <c r="V39" s="65"/>
      <c r="W39" s="13"/>
    </row>
    <row r="40" spans="1:24" ht="25.5" customHeight="1" x14ac:dyDescent="0.45">
      <c r="B40" s="123"/>
      <c r="C40" s="123"/>
      <c r="D40" s="64" t="s">
        <v>67</v>
      </c>
      <c r="E40" s="65"/>
      <c r="F40" s="64" t="s">
        <v>91</v>
      </c>
      <c r="G40" s="65"/>
      <c r="H40" s="64" t="s">
        <v>88</v>
      </c>
      <c r="I40" s="64"/>
      <c r="J40" s="19" t="s">
        <v>131</v>
      </c>
      <c r="K40" s="19"/>
      <c r="L40" s="64" t="s">
        <v>69</v>
      </c>
      <c r="M40" s="64"/>
      <c r="N40" s="19" t="s">
        <v>112</v>
      </c>
      <c r="P40" s="19" t="s">
        <v>179</v>
      </c>
      <c r="R40" s="64" t="s">
        <v>48</v>
      </c>
      <c r="T40" s="64" t="s">
        <v>47</v>
      </c>
      <c r="U40" s="65"/>
      <c r="V40" s="64" t="s">
        <v>48</v>
      </c>
      <c r="W40" s="13"/>
    </row>
    <row r="41" spans="1:24" ht="25.5" customHeight="1" x14ac:dyDescent="0.45">
      <c r="B41" s="123" t="s">
        <v>4</v>
      </c>
      <c r="C41" s="123"/>
      <c r="D41" s="64" t="s">
        <v>68</v>
      </c>
      <c r="E41" s="65"/>
      <c r="F41" s="64" t="s">
        <v>49</v>
      </c>
      <c r="G41" s="65"/>
      <c r="H41" s="64" t="s">
        <v>49</v>
      </c>
      <c r="I41" s="64"/>
      <c r="J41" s="64" t="s">
        <v>132</v>
      </c>
      <c r="K41" s="19"/>
      <c r="L41" s="64" t="s">
        <v>52</v>
      </c>
      <c r="M41" s="64"/>
      <c r="N41" s="64" t="s">
        <v>113</v>
      </c>
      <c r="O41" s="64"/>
      <c r="P41" s="64" t="s">
        <v>90</v>
      </c>
      <c r="R41" s="64" t="s">
        <v>70</v>
      </c>
      <c r="T41" s="64" t="s">
        <v>50</v>
      </c>
      <c r="U41" s="65"/>
      <c r="V41" s="64" t="s">
        <v>51</v>
      </c>
      <c r="W41" s="13"/>
    </row>
    <row r="42" spans="1:24" ht="25.5" customHeight="1" x14ac:dyDescent="0.45">
      <c r="B42" s="123"/>
      <c r="C42" s="123"/>
      <c r="D42" s="137" t="s">
        <v>75</v>
      </c>
      <c r="E42" s="137"/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"/>
    </row>
    <row r="43" spans="1:24" s="59" customFormat="1" ht="25.5" customHeight="1" x14ac:dyDescent="0.45">
      <c r="A43" s="3" t="s">
        <v>221</v>
      </c>
      <c r="B43" s="124"/>
      <c r="C43" s="124"/>
      <c r="D43" s="113">
        <f>D30</f>
        <v>2493357781</v>
      </c>
      <c r="E43" s="124"/>
      <c r="F43" s="113">
        <f>F30</f>
        <v>1421842977</v>
      </c>
      <c r="G43" s="124"/>
      <c r="H43" s="113">
        <f>H30</f>
        <v>464905198</v>
      </c>
      <c r="I43" s="113"/>
      <c r="J43" s="113">
        <f>J30</f>
        <v>-369648222</v>
      </c>
      <c r="K43" s="124"/>
      <c r="L43" s="113">
        <f>L30</f>
        <v>2095975</v>
      </c>
      <c r="M43" s="124"/>
      <c r="N43" s="113">
        <f>N30</f>
        <v>-2870717898</v>
      </c>
      <c r="O43" s="124"/>
      <c r="P43" s="113">
        <f>P30</f>
        <v>1211500</v>
      </c>
      <c r="Q43" s="124"/>
      <c r="R43" s="113">
        <f>SUM(D43:P43)</f>
        <v>1143047311</v>
      </c>
      <c r="S43" s="124"/>
      <c r="T43" s="113">
        <f>T30</f>
        <v>0</v>
      </c>
      <c r="U43" s="124"/>
      <c r="V43" s="113">
        <f>SUM(R43:T43)</f>
        <v>1143047311</v>
      </c>
      <c r="W43" s="112"/>
    </row>
    <row r="44" spans="1:24" ht="25.5" customHeight="1" x14ac:dyDescent="0.45">
      <c r="A44" s="3" t="s">
        <v>96</v>
      </c>
      <c r="B44" s="18"/>
      <c r="C44" s="12"/>
      <c r="D44" s="14"/>
      <c r="E44" s="73"/>
      <c r="F44" s="14"/>
      <c r="G44" s="73"/>
      <c r="H44" s="14"/>
      <c r="I44" s="14"/>
      <c r="J44" s="14"/>
      <c r="K44" s="14"/>
      <c r="L44" s="14"/>
      <c r="M44" s="72"/>
      <c r="N44" s="14"/>
      <c r="O44" s="14"/>
      <c r="P44" s="14"/>
      <c r="Q44" s="14"/>
      <c r="R44" s="14"/>
      <c r="S44" s="14"/>
      <c r="T44" s="14"/>
      <c r="U44" s="14"/>
      <c r="V44" s="14"/>
    </row>
    <row r="45" spans="1:24" ht="25.5" customHeight="1" x14ac:dyDescent="0.45">
      <c r="A45" s="3" t="s">
        <v>97</v>
      </c>
      <c r="B45" s="18"/>
      <c r="C45" s="12"/>
      <c r="D45" s="14"/>
      <c r="E45" s="73"/>
      <c r="F45" s="14"/>
      <c r="G45" s="73"/>
      <c r="H45" s="14"/>
      <c r="I45" s="14"/>
      <c r="J45" s="14"/>
      <c r="K45" s="14"/>
      <c r="L45" s="14"/>
      <c r="M45" s="72"/>
      <c r="N45" s="14"/>
      <c r="O45" s="14"/>
      <c r="P45" s="14"/>
      <c r="Q45" s="14"/>
      <c r="R45" s="14"/>
      <c r="S45" s="14"/>
      <c r="T45" s="14"/>
      <c r="U45" s="14"/>
      <c r="V45" s="14"/>
    </row>
    <row r="46" spans="1:24" ht="25.5" customHeight="1" x14ac:dyDescent="0.45">
      <c r="A46" s="3" t="s">
        <v>98</v>
      </c>
      <c r="B46" s="18"/>
      <c r="C46" s="12"/>
      <c r="D46" s="14"/>
      <c r="E46" s="73"/>
      <c r="F46" s="14"/>
      <c r="G46" s="73"/>
      <c r="H46" s="14"/>
      <c r="I46" s="14"/>
      <c r="J46" s="14"/>
      <c r="K46" s="14"/>
      <c r="L46" s="14"/>
      <c r="M46" s="72"/>
      <c r="N46" s="14"/>
      <c r="O46" s="14"/>
      <c r="P46" s="14"/>
      <c r="Q46" s="14"/>
      <c r="R46" s="14"/>
      <c r="S46" s="14"/>
      <c r="T46" s="14"/>
      <c r="U46" s="14"/>
      <c r="V46" s="14"/>
    </row>
    <row r="47" spans="1:24" ht="25.5" customHeight="1" x14ac:dyDescent="0.45">
      <c r="A47" s="3" t="s">
        <v>99</v>
      </c>
      <c r="B47" s="18"/>
      <c r="C47" s="12"/>
      <c r="D47" s="14"/>
      <c r="E47" s="73"/>
      <c r="F47" s="14"/>
      <c r="G47" s="73"/>
      <c r="H47" s="14"/>
      <c r="I47" s="14"/>
      <c r="J47" s="14"/>
      <c r="K47" s="14"/>
      <c r="L47" s="14"/>
      <c r="M47" s="72"/>
      <c r="N47" s="14"/>
      <c r="O47" s="14"/>
      <c r="P47" s="14"/>
      <c r="Q47" s="14"/>
      <c r="R47" s="14"/>
      <c r="S47" s="14"/>
      <c r="T47" s="14"/>
      <c r="U47" s="14"/>
      <c r="V47" s="14"/>
    </row>
    <row r="48" spans="1:24" ht="25.5" customHeight="1" x14ac:dyDescent="0.45">
      <c r="A48" s="20" t="s">
        <v>100</v>
      </c>
      <c r="B48" s="123">
        <v>35</v>
      </c>
      <c r="C48" s="12"/>
      <c r="D48" s="92">
        <v>97606</v>
      </c>
      <c r="E48" s="28"/>
      <c r="F48" s="92">
        <v>341619</v>
      </c>
      <c r="G48" s="28"/>
      <c r="H48" s="92">
        <v>0</v>
      </c>
      <c r="I48" s="32"/>
      <c r="J48" s="93">
        <v>0</v>
      </c>
      <c r="K48" s="25"/>
      <c r="L48" s="101">
        <v>0</v>
      </c>
      <c r="M48" s="68"/>
      <c r="N48" s="102">
        <v>0</v>
      </c>
      <c r="O48" s="25"/>
      <c r="P48" s="93">
        <v>0</v>
      </c>
      <c r="Q48" s="25"/>
      <c r="R48" s="93">
        <f>SUM(D48:P48)</f>
        <v>439225</v>
      </c>
      <c r="S48" s="24"/>
      <c r="T48" s="92">
        <v>0</v>
      </c>
      <c r="U48" s="24"/>
      <c r="V48" s="103">
        <f>SUM(R48:T48)</f>
        <v>439225</v>
      </c>
    </row>
    <row r="49" spans="1:22" s="59" customFormat="1" ht="25.5" customHeight="1" x14ac:dyDescent="0.45">
      <c r="A49" s="3" t="s">
        <v>101</v>
      </c>
      <c r="B49" s="10"/>
      <c r="C49" s="15"/>
      <c r="D49" s="98"/>
      <c r="E49" s="73"/>
      <c r="F49" s="98"/>
      <c r="G49" s="73"/>
      <c r="H49" s="98"/>
      <c r="I49" s="98"/>
      <c r="J49" s="74"/>
      <c r="K49" s="74"/>
      <c r="L49" s="99"/>
      <c r="M49" s="100"/>
      <c r="N49" s="100"/>
      <c r="O49" s="74"/>
      <c r="P49" s="74"/>
      <c r="Q49" s="74"/>
      <c r="R49" s="74"/>
      <c r="S49" s="76"/>
      <c r="T49" s="76"/>
      <c r="U49" s="76"/>
      <c r="V49" s="14"/>
    </row>
    <row r="50" spans="1:22" s="59" customFormat="1" ht="25.5" customHeight="1" x14ac:dyDescent="0.45">
      <c r="A50" s="3" t="s">
        <v>102</v>
      </c>
      <c r="B50" s="10"/>
      <c r="C50" s="15"/>
      <c r="D50" s="104">
        <f>SUM(D48:D48)</f>
        <v>97606</v>
      </c>
      <c r="E50" s="73"/>
      <c r="F50" s="104">
        <f>SUM(F48:F48)</f>
        <v>341619</v>
      </c>
      <c r="G50" s="73"/>
      <c r="H50" s="104">
        <f>SUM(H48:H48)</f>
        <v>0</v>
      </c>
      <c r="I50" s="98"/>
      <c r="J50" s="104">
        <f>SUM(J48:J48)</f>
        <v>0</v>
      </c>
      <c r="K50" s="74"/>
      <c r="L50" s="104">
        <f>SUM(L48:L48)</f>
        <v>0</v>
      </c>
      <c r="M50" s="100"/>
      <c r="N50" s="104">
        <f>SUM(N48:N48)</f>
        <v>0</v>
      </c>
      <c r="O50" s="74"/>
      <c r="P50" s="104">
        <f>SUM(P48:P48)</f>
        <v>0</v>
      </c>
      <c r="Q50" s="74"/>
      <c r="R50" s="104">
        <f>SUM(R48:R48)</f>
        <v>439225</v>
      </c>
      <c r="S50" s="76"/>
      <c r="T50" s="104">
        <f>SUM(T48:T48)</f>
        <v>0</v>
      </c>
      <c r="U50" s="76"/>
      <c r="V50" s="104">
        <f>SUM(V48:V48)</f>
        <v>439225</v>
      </c>
    </row>
    <row r="51" spans="1:22" ht="25.5" customHeight="1" x14ac:dyDescent="0.45">
      <c r="A51" s="3" t="s">
        <v>108</v>
      </c>
      <c r="B51" s="18"/>
      <c r="C51" s="12"/>
      <c r="D51" s="14"/>
      <c r="E51" s="73"/>
      <c r="F51" s="14"/>
      <c r="G51" s="73"/>
      <c r="H51" s="14"/>
      <c r="I51" s="14"/>
      <c r="J51" s="14"/>
      <c r="K51" s="14"/>
      <c r="L51" s="14"/>
      <c r="M51" s="72"/>
      <c r="N51" s="14"/>
      <c r="O51" s="14"/>
      <c r="P51" s="14"/>
      <c r="Q51" s="14"/>
      <c r="R51" s="14"/>
      <c r="S51" s="14"/>
      <c r="T51" s="14"/>
      <c r="U51" s="14"/>
      <c r="V51" s="14"/>
    </row>
    <row r="52" spans="1:22" ht="25.5" customHeight="1" x14ac:dyDescent="0.45">
      <c r="A52" s="3" t="s">
        <v>97</v>
      </c>
      <c r="B52" s="18"/>
      <c r="C52" s="12"/>
      <c r="D52" s="104">
        <f>SUM(D50)</f>
        <v>97606</v>
      </c>
      <c r="E52" s="73"/>
      <c r="F52" s="104">
        <f>SUM(F50)</f>
        <v>341619</v>
      </c>
      <c r="G52" s="73"/>
      <c r="H52" s="104">
        <f>SUM(H50)</f>
        <v>0</v>
      </c>
      <c r="I52" s="98"/>
      <c r="J52" s="104">
        <f>SUM(J50)</f>
        <v>0</v>
      </c>
      <c r="K52" s="74"/>
      <c r="L52" s="104">
        <f>SUM(L50)</f>
        <v>0</v>
      </c>
      <c r="M52" s="100"/>
      <c r="N52" s="104">
        <f>SUM(N50)</f>
        <v>0</v>
      </c>
      <c r="O52" s="74"/>
      <c r="P52" s="104">
        <f>SUM(P50)</f>
        <v>0</v>
      </c>
      <c r="Q52" s="74"/>
      <c r="R52" s="104">
        <f>SUM(R50)</f>
        <v>439225</v>
      </c>
      <c r="S52" s="76"/>
      <c r="T52" s="104">
        <f>SUM(T50)</f>
        <v>0</v>
      </c>
      <c r="U52" s="76"/>
      <c r="V52" s="104">
        <f>SUM(V50)</f>
        <v>439225</v>
      </c>
    </row>
    <row r="53" spans="1:22" ht="13.5" customHeight="1" x14ac:dyDescent="0.45">
      <c r="A53" s="3"/>
      <c r="B53" s="18"/>
      <c r="C53" s="12"/>
      <c r="D53" s="98"/>
      <c r="E53" s="73"/>
      <c r="F53" s="98"/>
      <c r="G53" s="73"/>
      <c r="H53" s="98"/>
      <c r="I53" s="98"/>
      <c r="J53" s="98"/>
      <c r="K53" s="74"/>
      <c r="L53" s="98"/>
      <c r="M53" s="100"/>
      <c r="N53" s="98"/>
      <c r="O53" s="74"/>
      <c r="P53" s="98"/>
      <c r="Q53" s="74"/>
      <c r="R53" s="98"/>
      <c r="S53" s="76"/>
      <c r="T53" s="98"/>
      <c r="U53" s="76"/>
      <c r="V53" s="98"/>
    </row>
    <row r="54" spans="1:22" ht="25.5" customHeight="1" x14ac:dyDescent="0.45">
      <c r="A54" s="3" t="s">
        <v>103</v>
      </c>
      <c r="B54" s="123"/>
      <c r="C54" s="12"/>
      <c r="D54" s="32"/>
      <c r="E54" s="28"/>
      <c r="F54" s="32"/>
      <c r="G54" s="28"/>
      <c r="H54" s="32"/>
      <c r="I54" s="32"/>
      <c r="J54" s="25"/>
      <c r="K54" s="25"/>
      <c r="L54" s="69"/>
      <c r="M54" s="68"/>
      <c r="N54" s="68"/>
      <c r="O54" s="25"/>
      <c r="P54" s="25"/>
      <c r="Q54" s="25"/>
      <c r="R54" s="25"/>
      <c r="S54" s="24"/>
      <c r="T54" s="24"/>
      <c r="U54" s="24"/>
      <c r="V54" s="26"/>
    </row>
    <row r="55" spans="1:22" ht="25.5" customHeight="1" x14ac:dyDescent="0.45">
      <c r="A55" s="20" t="s">
        <v>209</v>
      </c>
      <c r="B55" s="123"/>
      <c r="C55" s="12"/>
      <c r="D55" s="32">
        <v>0</v>
      </c>
      <c r="E55" s="28"/>
      <c r="F55" s="32">
        <v>0</v>
      </c>
      <c r="G55" s="28"/>
      <c r="H55" s="32">
        <v>0</v>
      </c>
      <c r="I55" s="32"/>
      <c r="J55" s="25">
        <v>0</v>
      </c>
      <c r="K55" s="25"/>
      <c r="L55" s="69">
        <v>0</v>
      </c>
      <c r="M55" s="68"/>
      <c r="N55" s="68">
        <f>+'PL '!D30</f>
        <v>-64420756</v>
      </c>
      <c r="O55" s="25"/>
      <c r="P55" s="25">
        <v>0</v>
      </c>
      <c r="Q55" s="25"/>
      <c r="R55" s="25">
        <f>SUM(D55:P55)</f>
        <v>-64420756</v>
      </c>
      <c r="S55" s="24"/>
      <c r="T55" s="24">
        <f>'PL '!D92</f>
        <v>0</v>
      </c>
      <c r="U55" s="24"/>
      <c r="V55" s="25">
        <f>SUM(R55:T55)</f>
        <v>-64420756</v>
      </c>
    </row>
    <row r="56" spans="1:22" ht="25.5" customHeight="1" x14ac:dyDescent="0.45">
      <c r="A56" s="20" t="s">
        <v>104</v>
      </c>
      <c r="B56" s="123"/>
      <c r="C56" s="12"/>
      <c r="D56" s="32">
        <v>0</v>
      </c>
      <c r="E56" s="28"/>
      <c r="F56" s="32">
        <v>0</v>
      </c>
      <c r="G56" s="28"/>
      <c r="H56" s="32">
        <v>0</v>
      </c>
      <c r="I56" s="32"/>
      <c r="J56" s="25">
        <v>0</v>
      </c>
      <c r="K56" s="25"/>
      <c r="L56" s="69">
        <v>0</v>
      </c>
      <c r="M56" s="68"/>
      <c r="N56" s="68">
        <f>+'PL '!D39</f>
        <v>4547051</v>
      </c>
      <c r="O56" s="25"/>
      <c r="P56" s="25">
        <f>+'PL '!D54</f>
        <v>131700</v>
      </c>
      <c r="Q56" s="25"/>
      <c r="R56" s="25">
        <f>SUM(D56:P56)</f>
        <v>4678751</v>
      </c>
      <c r="S56" s="24"/>
      <c r="T56" s="24">
        <v>0</v>
      </c>
      <c r="U56" s="24"/>
      <c r="V56" s="25">
        <f>SUM(R56:T56)</f>
        <v>4678751</v>
      </c>
    </row>
    <row r="57" spans="1:22" s="59" customFormat="1" ht="25.5" customHeight="1" x14ac:dyDescent="0.45">
      <c r="A57" s="3" t="s">
        <v>109</v>
      </c>
      <c r="B57" s="10"/>
      <c r="C57" s="15"/>
      <c r="D57" s="106">
        <f>SUM(D55:D56)</f>
        <v>0</v>
      </c>
      <c r="E57" s="73"/>
      <c r="F57" s="106">
        <f>SUM(F55:F56)</f>
        <v>0</v>
      </c>
      <c r="G57" s="73"/>
      <c r="H57" s="106">
        <f>SUM(H55:H56)</f>
        <v>0</v>
      </c>
      <c r="I57" s="98"/>
      <c r="J57" s="106">
        <f>SUM(J55:J56)</f>
        <v>0</v>
      </c>
      <c r="K57" s="74"/>
      <c r="L57" s="106">
        <f>SUM(L55:L56)</f>
        <v>0</v>
      </c>
      <c r="M57" s="100"/>
      <c r="N57" s="106">
        <f>SUM(N55:N56)</f>
        <v>-59873705</v>
      </c>
      <c r="O57" s="74"/>
      <c r="P57" s="106">
        <f>SUM(P55:P56)</f>
        <v>131700</v>
      </c>
      <c r="Q57" s="74"/>
      <c r="R57" s="106">
        <f>SUM(R55:R56)</f>
        <v>-59742005</v>
      </c>
      <c r="S57" s="76"/>
      <c r="T57" s="106">
        <f>SUM(T55:T56)</f>
        <v>0</v>
      </c>
      <c r="U57" s="76"/>
      <c r="V57" s="106">
        <f>SUM(V55:V56)</f>
        <v>-59742005</v>
      </c>
    </row>
    <row r="58" spans="1:22" s="59" customFormat="1" ht="25.5" customHeight="1" thickBot="1" x14ac:dyDescent="0.5">
      <c r="A58" s="3" t="s">
        <v>222</v>
      </c>
      <c r="B58" s="10"/>
      <c r="C58" s="124"/>
      <c r="D58" s="111">
        <f>SUM(D43,D52,D57)</f>
        <v>2493455387</v>
      </c>
      <c r="E58" s="74"/>
      <c r="F58" s="111">
        <f>SUM(F43,F52,F57)</f>
        <v>1422184596</v>
      </c>
      <c r="G58" s="74"/>
      <c r="H58" s="111">
        <f>SUM(H43,H52,H57)</f>
        <v>464905198</v>
      </c>
      <c r="I58" s="14"/>
      <c r="J58" s="111">
        <f>SUM(J43,J52,J57)</f>
        <v>-369648222</v>
      </c>
      <c r="K58" s="75"/>
      <c r="L58" s="111">
        <f>SUM(L43,L52,L57)</f>
        <v>2095975</v>
      </c>
      <c r="M58" s="14"/>
      <c r="N58" s="111">
        <f>SUM(N43,N52,N57)</f>
        <v>-2930591603</v>
      </c>
      <c r="O58" s="14"/>
      <c r="P58" s="111">
        <f>SUM(P43,P52,P57)</f>
        <v>1343200</v>
      </c>
      <c r="Q58" s="14"/>
      <c r="R58" s="111">
        <f>SUM(R43,R52,R57)</f>
        <v>1083744531</v>
      </c>
      <c r="S58" s="14"/>
      <c r="T58" s="111">
        <v>0</v>
      </c>
      <c r="U58" s="14"/>
      <c r="V58" s="111">
        <f>SUM(V43,V52,V57)</f>
        <v>1083744531</v>
      </c>
    </row>
    <row r="59" spans="1:22" ht="25.5" customHeight="1" thickTop="1" x14ac:dyDescent="0.45"/>
    <row r="61" spans="1:22" ht="23.25" customHeight="1" x14ac:dyDescent="0.45">
      <c r="N61" s="107">
        <f>+BS!E90-CH_รวม!N58</f>
        <v>0</v>
      </c>
      <c r="V61" s="107">
        <f>+V58-BS!E92</f>
        <v>0</v>
      </c>
    </row>
  </sheetData>
  <sheetProtection password="F7ED" sheet="1" objects="1" scenarios="1"/>
  <mergeCells count="6">
    <mergeCell ref="D36:V36"/>
    <mergeCell ref="L39:N39"/>
    <mergeCell ref="D42:V42"/>
    <mergeCell ref="D11:V11"/>
    <mergeCell ref="D5:V5"/>
    <mergeCell ref="L8:N8"/>
  </mergeCells>
  <phoneticPr fontId="0" type="noConversion"/>
  <pageMargins left="0.6692913385826772" right="0.27559055118110237" top="0.59055118110236227" bottom="0.23622047244094491" header="0.31496062992125984" footer="0.27559055118110237"/>
  <pageSetup paperSize="256" scale="70" firstPageNumber="13" orientation="landscape" useFirstPageNumber="1" r:id="rId1"/>
  <headerFooter>
    <oddFooter>&amp;L&amp;"Angsana New,Regular"หมายเหตุประกอบงบการเงินเป็นส่วนหนึ่งของงบการเงินนี้&amp;"Cordia New,Regular"
&amp;R&amp;"Angsana New,Regular"&amp;P</oddFooter>
  </headerFooter>
  <rowBreaks count="1" manualBreakCount="1">
    <brk id="31" max="2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R55"/>
  <sheetViews>
    <sheetView showGridLines="0" view="pageBreakPreview" topLeftCell="A28" zoomScale="90" zoomScaleSheetLayoutView="90" workbookViewId="0">
      <selection activeCell="P33" sqref="P33"/>
    </sheetView>
  </sheetViews>
  <sheetFormatPr defaultRowHeight="23.25" customHeight="1" x14ac:dyDescent="0.45"/>
  <cols>
    <col min="1" max="1" width="54" style="18" customWidth="1"/>
    <col min="2" max="2" width="9.140625" style="12" customWidth="1"/>
    <col min="3" max="3" width="2.28515625" style="17" customWidth="1"/>
    <col min="4" max="4" width="15.140625" style="17" bestFit="1" customWidth="1"/>
    <col min="5" max="5" width="1.7109375" style="17" customWidth="1"/>
    <col min="6" max="6" width="14.140625" style="17" bestFit="1" customWidth="1"/>
    <col min="7" max="7" width="1.7109375" style="17" customWidth="1"/>
    <col min="8" max="8" width="16.140625" style="17" customWidth="1"/>
    <col min="9" max="9" width="1.85546875" style="17" customWidth="1"/>
    <col min="10" max="10" width="11.85546875" style="17" bestFit="1" customWidth="1"/>
    <col min="11" max="11" width="2" style="17" customWidth="1"/>
    <col min="12" max="12" width="16.7109375" style="17" bestFit="1" customWidth="1"/>
    <col min="13" max="13" width="2" style="17" customWidth="1"/>
    <col min="14" max="14" width="16.7109375" style="17" customWidth="1"/>
    <col min="15" max="15" width="1.7109375" style="17" customWidth="1"/>
    <col min="16" max="16" width="15.140625" style="17" customWidth="1"/>
    <col min="17" max="17" width="1" style="17" customWidth="1"/>
    <col min="18" max="18" width="18.7109375" style="17" bestFit="1" customWidth="1"/>
    <col min="19" max="16384" width="9.140625" style="17"/>
  </cols>
  <sheetData>
    <row r="1" spans="1:18" s="1" customFormat="1" ht="26.25" customHeight="1" x14ac:dyDescent="0.5">
      <c r="A1" s="141" t="s">
        <v>0</v>
      </c>
      <c r="B1" s="141"/>
      <c r="C1" s="141"/>
      <c r="D1" s="141"/>
      <c r="E1" s="141"/>
      <c r="F1" s="141"/>
    </row>
    <row r="2" spans="1:18" s="1" customFormat="1" ht="26.25" customHeight="1" x14ac:dyDescent="0.55000000000000004">
      <c r="A2" s="119" t="s">
        <v>46</v>
      </c>
      <c r="B2" s="11"/>
      <c r="R2" s="90"/>
    </row>
    <row r="3" spans="1:18" s="1" customFormat="1" ht="26.25" customHeight="1" x14ac:dyDescent="0.55000000000000004">
      <c r="A3" s="126" t="s">
        <v>220</v>
      </c>
      <c r="B3" s="11"/>
      <c r="R3" s="90"/>
    </row>
    <row r="4" spans="1:18" s="1" customFormat="1" ht="26.25" customHeight="1" x14ac:dyDescent="0.55000000000000004">
      <c r="A4" s="135"/>
      <c r="B4" s="11"/>
      <c r="R4" s="90"/>
    </row>
    <row r="5" spans="1:18" s="41" customFormat="1" ht="26.25" customHeight="1" x14ac:dyDescent="0.55000000000000004">
      <c r="A5" s="55"/>
      <c r="B5" s="66"/>
      <c r="D5" s="139" t="s">
        <v>24</v>
      </c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R5" s="91"/>
    </row>
    <row r="6" spans="1:18" s="41" customFormat="1" ht="26.25" customHeight="1" x14ac:dyDescent="0.55000000000000004">
      <c r="A6" s="55"/>
      <c r="B6" s="66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48" t="s">
        <v>180</v>
      </c>
      <c r="O6" s="118"/>
      <c r="P6" s="118"/>
      <c r="R6" s="91"/>
    </row>
    <row r="7" spans="1:18" ht="26.25" customHeight="1" x14ac:dyDescent="0.55000000000000004">
      <c r="D7" s="48"/>
      <c r="E7" s="48"/>
      <c r="F7" s="48"/>
      <c r="G7" s="48"/>
      <c r="H7" s="48"/>
      <c r="I7" s="48"/>
      <c r="J7" s="140" t="s">
        <v>29</v>
      </c>
      <c r="K7" s="140"/>
      <c r="L7" s="140"/>
      <c r="M7" s="63"/>
      <c r="N7" s="114" t="s">
        <v>25</v>
      </c>
      <c r="O7" s="48"/>
      <c r="P7" s="48"/>
      <c r="R7" s="90"/>
    </row>
    <row r="8" spans="1:18" ht="26.25" customHeight="1" x14ac:dyDescent="0.45">
      <c r="B8" s="19"/>
      <c r="C8" s="116"/>
      <c r="D8" s="19"/>
      <c r="H8" s="64" t="s">
        <v>87</v>
      </c>
      <c r="I8" s="19"/>
      <c r="J8" s="64"/>
      <c r="K8" s="64"/>
      <c r="L8" s="65"/>
      <c r="M8" s="65"/>
      <c r="N8" s="19" t="s">
        <v>178</v>
      </c>
      <c r="P8" s="64"/>
      <c r="Q8" s="13"/>
    </row>
    <row r="9" spans="1:18" ht="26.25" customHeight="1" x14ac:dyDescent="0.45">
      <c r="B9" s="116"/>
      <c r="C9" s="116"/>
      <c r="D9" s="64" t="s">
        <v>67</v>
      </c>
      <c r="E9" s="65"/>
      <c r="F9" s="64" t="s">
        <v>91</v>
      </c>
      <c r="G9" s="65"/>
      <c r="H9" s="64" t="s">
        <v>88</v>
      </c>
      <c r="I9" s="19"/>
      <c r="J9" s="64" t="s">
        <v>69</v>
      </c>
      <c r="K9" s="64"/>
      <c r="L9" s="64"/>
      <c r="N9" s="19" t="s">
        <v>179</v>
      </c>
      <c r="P9" s="64" t="s">
        <v>48</v>
      </c>
      <c r="Q9" s="13"/>
    </row>
    <row r="10" spans="1:18" ht="26.25" customHeight="1" x14ac:dyDescent="0.45">
      <c r="B10" s="116" t="s">
        <v>4</v>
      </c>
      <c r="C10" s="116"/>
      <c r="D10" s="64" t="s">
        <v>68</v>
      </c>
      <c r="E10" s="65"/>
      <c r="F10" s="64" t="s">
        <v>49</v>
      </c>
      <c r="G10" s="65"/>
      <c r="H10" s="64" t="s">
        <v>49</v>
      </c>
      <c r="I10" s="19"/>
      <c r="J10" s="64" t="s">
        <v>52</v>
      </c>
      <c r="K10" s="64"/>
      <c r="L10" s="64" t="s">
        <v>74</v>
      </c>
      <c r="M10" s="64"/>
      <c r="N10" s="64" t="s">
        <v>90</v>
      </c>
      <c r="P10" s="64" t="s">
        <v>51</v>
      </c>
      <c r="Q10" s="13"/>
    </row>
    <row r="11" spans="1:18" ht="26.25" customHeight="1" x14ac:dyDescent="0.45">
      <c r="B11" s="116"/>
      <c r="C11" s="116"/>
      <c r="D11" s="137" t="s">
        <v>75</v>
      </c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"/>
    </row>
    <row r="12" spans="1:18" s="59" customFormat="1" ht="26.25" customHeight="1" x14ac:dyDescent="0.45">
      <c r="A12" s="3" t="s">
        <v>117</v>
      </c>
      <c r="B12" s="105"/>
      <c r="C12" s="15"/>
      <c r="D12" s="14">
        <v>2035915024</v>
      </c>
      <c r="E12" s="73"/>
      <c r="F12" s="14">
        <v>1307482276</v>
      </c>
      <c r="G12" s="73"/>
      <c r="H12" s="14">
        <v>464905198</v>
      </c>
      <c r="I12" s="14"/>
      <c r="J12" s="14">
        <v>2095975</v>
      </c>
      <c r="K12" s="72"/>
      <c r="L12" s="14">
        <v>-2910900822</v>
      </c>
      <c r="M12" s="14"/>
      <c r="N12" s="14">
        <v>1057500</v>
      </c>
      <c r="O12" s="14"/>
      <c r="P12" s="14">
        <v>900555151</v>
      </c>
    </row>
    <row r="13" spans="1:18" ht="26.25" customHeight="1" x14ac:dyDescent="0.45">
      <c r="A13" s="3"/>
      <c r="B13" s="18"/>
      <c r="C13" s="12"/>
      <c r="D13" s="26"/>
      <c r="E13" s="28"/>
      <c r="F13" s="26"/>
      <c r="G13" s="28"/>
      <c r="H13" s="26"/>
      <c r="I13" s="26"/>
      <c r="J13" s="26"/>
      <c r="K13" s="27"/>
      <c r="L13" s="26"/>
      <c r="M13" s="26"/>
      <c r="N13" s="26"/>
      <c r="O13" s="26"/>
      <c r="P13" s="26"/>
    </row>
    <row r="14" spans="1:18" ht="26.25" customHeight="1" x14ac:dyDescent="0.45">
      <c r="A14" s="3" t="s">
        <v>223</v>
      </c>
      <c r="B14" s="18"/>
      <c r="C14" s="12"/>
      <c r="D14" s="14"/>
      <c r="E14" s="73"/>
      <c r="F14" s="14"/>
      <c r="G14" s="73"/>
      <c r="H14" s="14"/>
      <c r="I14" s="14"/>
      <c r="J14" s="14"/>
      <c r="K14" s="72"/>
      <c r="L14" s="14"/>
      <c r="M14" s="14"/>
      <c r="N14" s="14"/>
      <c r="O14" s="14"/>
      <c r="P14" s="14"/>
    </row>
    <row r="15" spans="1:18" ht="26.25" customHeight="1" x14ac:dyDescent="0.45">
      <c r="A15" s="3" t="s">
        <v>224</v>
      </c>
      <c r="B15" s="18"/>
      <c r="C15" s="12"/>
      <c r="D15" s="14"/>
      <c r="E15" s="73"/>
      <c r="F15" s="14"/>
      <c r="G15" s="73"/>
      <c r="H15" s="14"/>
      <c r="I15" s="14"/>
      <c r="J15" s="14"/>
      <c r="K15" s="72"/>
      <c r="L15" s="14"/>
      <c r="M15" s="14"/>
      <c r="N15" s="14"/>
      <c r="O15" s="14"/>
      <c r="P15" s="14"/>
    </row>
    <row r="16" spans="1:18" ht="26.25" customHeight="1" x14ac:dyDescent="0.45">
      <c r="A16" s="20" t="s">
        <v>100</v>
      </c>
      <c r="B16" s="123">
        <v>35</v>
      </c>
      <c r="C16" s="12"/>
      <c r="D16" s="92">
        <v>457442757</v>
      </c>
      <c r="E16" s="28"/>
      <c r="F16" s="92">
        <v>114360701</v>
      </c>
      <c r="G16" s="28"/>
      <c r="H16" s="92">
        <v>0</v>
      </c>
      <c r="I16" s="25"/>
      <c r="J16" s="92">
        <v>0</v>
      </c>
      <c r="K16" s="68"/>
      <c r="L16" s="92">
        <v>0</v>
      </c>
      <c r="M16" s="25"/>
      <c r="N16" s="92">
        <v>0</v>
      </c>
      <c r="O16" s="25"/>
      <c r="P16" s="93">
        <f>SUM(D16:N16)</f>
        <v>571803458</v>
      </c>
    </row>
    <row r="17" spans="1:18" s="59" customFormat="1" ht="26.25" customHeight="1" x14ac:dyDescent="0.45">
      <c r="A17" s="3" t="s">
        <v>101</v>
      </c>
      <c r="B17" s="10"/>
      <c r="C17" s="15"/>
      <c r="D17" s="98"/>
      <c r="E17" s="73"/>
      <c r="F17" s="98"/>
      <c r="G17" s="73"/>
      <c r="H17" s="98"/>
      <c r="I17" s="74"/>
      <c r="J17" s="99"/>
      <c r="K17" s="100"/>
      <c r="L17" s="100"/>
      <c r="M17" s="74"/>
      <c r="N17" s="74"/>
      <c r="O17" s="74"/>
      <c r="P17" s="74"/>
    </row>
    <row r="18" spans="1:18" s="59" customFormat="1" ht="26.25" customHeight="1" x14ac:dyDescent="0.45">
      <c r="A18" s="3" t="s">
        <v>102</v>
      </c>
      <c r="B18" s="10"/>
      <c r="C18" s="15"/>
      <c r="D18" s="104">
        <f>SUM(D16:D16)</f>
        <v>457442757</v>
      </c>
      <c r="E18" s="73"/>
      <c r="F18" s="104">
        <f>SUM(F16:F16)</f>
        <v>114360701</v>
      </c>
      <c r="G18" s="73"/>
      <c r="H18" s="104">
        <f>SUM(H16:H16)</f>
        <v>0</v>
      </c>
      <c r="I18" s="74"/>
      <c r="J18" s="104">
        <f>SUM(J16:J16)</f>
        <v>0</v>
      </c>
      <c r="K18" s="100"/>
      <c r="L18" s="104">
        <f>SUM(L16:L16)</f>
        <v>0</v>
      </c>
      <c r="M18" s="74"/>
      <c r="N18" s="104">
        <f>SUM(N16:N16)</f>
        <v>0</v>
      </c>
      <c r="O18" s="74"/>
      <c r="P18" s="104">
        <f>SUM(P16:P16)</f>
        <v>571803458</v>
      </c>
    </row>
    <row r="19" spans="1:18" ht="26.25" customHeight="1" x14ac:dyDescent="0.45">
      <c r="A19" s="3" t="s">
        <v>108</v>
      </c>
      <c r="B19" s="18"/>
      <c r="C19" s="12"/>
      <c r="D19" s="14"/>
      <c r="E19" s="73"/>
      <c r="F19" s="14"/>
      <c r="G19" s="73"/>
      <c r="H19" s="14"/>
      <c r="I19" s="14"/>
      <c r="J19" s="14"/>
      <c r="K19" s="72"/>
      <c r="L19" s="14"/>
      <c r="M19" s="14"/>
      <c r="N19" s="14"/>
      <c r="O19" s="14"/>
      <c r="P19" s="14"/>
    </row>
    <row r="20" spans="1:18" ht="26.25" customHeight="1" x14ac:dyDescent="0.45">
      <c r="A20" s="3" t="s">
        <v>97</v>
      </c>
      <c r="B20" s="18"/>
      <c r="C20" s="12"/>
      <c r="D20" s="104">
        <f>SUM(D18)</f>
        <v>457442757</v>
      </c>
      <c r="E20" s="73"/>
      <c r="F20" s="104">
        <f>SUM(F18)</f>
        <v>114360701</v>
      </c>
      <c r="G20" s="73"/>
      <c r="H20" s="104">
        <f>SUM(H18)</f>
        <v>0</v>
      </c>
      <c r="I20" s="74"/>
      <c r="J20" s="104">
        <f>SUM(J18)</f>
        <v>0</v>
      </c>
      <c r="K20" s="100"/>
      <c r="L20" s="104">
        <f>SUM(L18)</f>
        <v>0</v>
      </c>
      <c r="M20" s="74"/>
      <c r="N20" s="104">
        <f>SUM(N18)</f>
        <v>0</v>
      </c>
      <c r="O20" s="74"/>
      <c r="P20" s="104">
        <f>SUM(P18)</f>
        <v>571803458</v>
      </c>
    </row>
    <row r="21" spans="1:18" ht="17.25" customHeight="1" x14ac:dyDescent="0.45">
      <c r="A21" s="20"/>
      <c r="B21" s="123"/>
      <c r="C21" s="12"/>
      <c r="D21" s="32"/>
      <c r="E21" s="28"/>
      <c r="F21" s="32"/>
      <c r="G21" s="28"/>
      <c r="H21" s="32"/>
      <c r="I21" s="25"/>
      <c r="J21" s="69"/>
      <c r="K21" s="68"/>
      <c r="L21" s="68"/>
      <c r="M21" s="25"/>
      <c r="N21" s="25"/>
      <c r="O21" s="25"/>
      <c r="P21" s="25"/>
    </row>
    <row r="22" spans="1:18" ht="26.25" customHeight="1" x14ac:dyDescent="0.45">
      <c r="A22" s="3" t="s">
        <v>103</v>
      </c>
      <c r="B22" s="123"/>
      <c r="C22" s="12"/>
      <c r="D22" s="32"/>
      <c r="E22" s="28"/>
      <c r="F22" s="32"/>
      <c r="G22" s="28"/>
      <c r="H22" s="32"/>
      <c r="I22" s="25"/>
      <c r="J22" s="69"/>
      <c r="K22" s="68"/>
      <c r="L22" s="68"/>
      <c r="M22" s="25"/>
      <c r="N22" s="25"/>
      <c r="O22" s="25"/>
      <c r="P22" s="25"/>
    </row>
    <row r="23" spans="1:18" ht="26.25" customHeight="1" x14ac:dyDescent="0.45">
      <c r="A23" s="20" t="s">
        <v>209</v>
      </c>
      <c r="B23" s="123"/>
      <c r="C23" s="12"/>
      <c r="D23" s="32">
        <v>0</v>
      </c>
      <c r="E23" s="28"/>
      <c r="F23" s="32">
        <v>0</v>
      </c>
      <c r="G23" s="28"/>
      <c r="H23" s="32">
        <v>0</v>
      </c>
      <c r="I23" s="25"/>
      <c r="J23" s="69">
        <v>0</v>
      </c>
      <c r="K23" s="68"/>
      <c r="L23" s="68">
        <v>-957378392</v>
      </c>
      <c r="M23" s="25"/>
      <c r="N23" s="25">
        <v>0</v>
      </c>
      <c r="O23" s="25"/>
      <c r="P23" s="25">
        <f>SUM(D23:N23)</f>
        <v>-957378392</v>
      </c>
    </row>
    <row r="24" spans="1:18" ht="26.25" customHeight="1" x14ac:dyDescent="0.45">
      <c r="A24" s="20" t="s">
        <v>104</v>
      </c>
      <c r="B24" s="123"/>
      <c r="C24" s="12"/>
      <c r="D24" s="32">
        <v>0</v>
      </c>
      <c r="E24" s="28"/>
      <c r="F24" s="32">
        <v>0</v>
      </c>
      <c r="G24" s="28"/>
      <c r="H24" s="32">
        <v>0</v>
      </c>
      <c r="I24" s="25"/>
      <c r="J24" s="69">
        <v>0</v>
      </c>
      <c r="K24" s="68"/>
      <c r="L24" s="68">
        <v>0</v>
      </c>
      <c r="M24" s="25"/>
      <c r="N24" s="25">
        <v>154000</v>
      </c>
      <c r="O24" s="25"/>
      <c r="P24" s="25">
        <f>SUM(D24:N24)</f>
        <v>154000</v>
      </c>
    </row>
    <row r="25" spans="1:18" s="59" customFormat="1" ht="26.25" customHeight="1" x14ac:dyDescent="0.45">
      <c r="A25" s="3" t="s">
        <v>109</v>
      </c>
      <c r="B25" s="10"/>
      <c r="C25" s="15"/>
      <c r="D25" s="106">
        <f>SUM(D23:D24)</f>
        <v>0</v>
      </c>
      <c r="E25" s="73"/>
      <c r="F25" s="106">
        <f>SUM(F23:F24)</f>
        <v>0</v>
      </c>
      <c r="G25" s="73"/>
      <c r="H25" s="106">
        <f>SUM(H23:H24)</f>
        <v>0</v>
      </c>
      <c r="I25" s="74"/>
      <c r="J25" s="106">
        <f>SUM(J23:J24)</f>
        <v>0</v>
      </c>
      <c r="K25" s="100"/>
      <c r="L25" s="106">
        <f>SUM(L23:L24)</f>
        <v>-957378392</v>
      </c>
      <c r="M25" s="74"/>
      <c r="N25" s="106">
        <f>SUM(N23:N24)</f>
        <v>154000</v>
      </c>
      <c r="O25" s="74"/>
      <c r="P25" s="106">
        <f>SUM(P23:P24)</f>
        <v>-957224392</v>
      </c>
    </row>
    <row r="26" spans="1:18" s="59" customFormat="1" ht="26.25" customHeight="1" thickBot="1" x14ac:dyDescent="0.5">
      <c r="A26" s="3" t="s">
        <v>118</v>
      </c>
      <c r="B26" s="10"/>
      <c r="C26" s="124"/>
      <c r="D26" s="111">
        <f>SUM(D12,D20,D25)</f>
        <v>2493357781</v>
      </c>
      <c r="E26" s="74"/>
      <c r="F26" s="111">
        <f>SUM(F12,F20,F25)</f>
        <v>1421842977</v>
      </c>
      <c r="G26" s="74"/>
      <c r="H26" s="111">
        <f>SUM(H12,H20,H25)</f>
        <v>464905198</v>
      </c>
      <c r="I26" s="75"/>
      <c r="J26" s="111">
        <f>SUM(J12,J20,J25)</f>
        <v>2095975</v>
      </c>
      <c r="K26" s="14"/>
      <c r="L26" s="111">
        <f>SUM(L12,L20,L25)</f>
        <v>-3868279214</v>
      </c>
      <c r="M26" s="14"/>
      <c r="N26" s="111">
        <f>SUM(N12,N20,N25)</f>
        <v>1211500</v>
      </c>
      <c r="O26" s="14"/>
      <c r="P26" s="111">
        <f>SUM(P12,P20,P25)</f>
        <v>515134217</v>
      </c>
    </row>
    <row r="27" spans="1:18" s="1" customFormat="1" ht="26.25" customHeight="1" thickTop="1" x14ac:dyDescent="0.5">
      <c r="A27" s="141" t="s">
        <v>0</v>
      </c>
      <c r="B27" s="141"/>
      <c r="C27" s="141"/>
      <c r="D27" s="141"/>
      <c r="E27" s="141"/>
      <c r="F27" s="141"/>
    </row>
    <row r="28" spans="1:18" s="1" customFormat="1" ht="26.25" customHeight="1" x14ac:dyDescent="0.55000000000000004">
      <c r="A28" s="126" t="s">
        <v>46</v>
      </c>
      <c r="B28" s="11"/>
      <c r="R28" s="90"/>
    </row>
    <row r="29" spans="1:18" s="1" customFormat="1" ht="26.25" customHeight="1" x14ac:dyDescent="0.55000000000000004">
      <c r="A29" s="126" t="s">
        <v>220</v>
      </c>
      <c r="B29" s="11"/>
      <c r="R29" s="90"/>
    </row>
    <row r="30" spans="1:18" s="1" customFormat="1" ht="26.25" customHeight="1" x14ac:dyDescent="0.55000000000000004">
      <c r="A30" s="135"/>
      <c r="B30" s="11"/>
      <c r="R30" s="90"/>
    </row>
    <row r="31" spans="1:18" s="41" customFormat="1" ht="26.25" customHeight="1" x14ac:dyDescent="0.55000000000000004">
      <c r="A31" s="55"/>
      <c r="B31" s="66"/>
      <c r="D31" s="139" t="s">
        <v>24</v>
      </c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R31" s="91"/>
    </row>
    <row r="32" spans="1:18" ht="26.25" customHeight="1" x14ac:dyDescent="0.55000000000000004">
      <c r="D32" s="48"/>
      <c r="E32" s="48"/>
      <c r="F32" s="48"/>
      <c r="G32" s="48"/>
      <c r="H32" s="48"/>
      <c r="I32" s="48"/>
      <c r="J32" s="140" t="s">
        <v>29</v>
      </c>
      <c r="K32" s="140"/>
      <c r="L32" s="140"/>
      <c r="M32" s="63"/>
      <c r="N32" s="48" t="s">
        <v>180</v>
      </c>
      <c r="O32" s="48"/>
      <c r="P32" s="48"/>
      <c r="R32" s="90"/>
    </row>
    <row r="33" spans="1:17" ht="26.25" customHeight="1" x14ac:dyDescent="0.45">
      <c r="B33" s="19"/>
      <c r="C33" s="116"/>
      <c r="D33" s="19"/>
      <c r="H33" s="64" t="s">
        <v>87</v>
      </c>
      <c r="I33" s="19"/>
      <c r="J33" s="64"/>
      <c r="K33" s="64"/>
      <c r="L33" s="65"/>
      <c r="M33" s="65"/>
      <c r="N33" s="114" t="s">
        <v>25</v>
      </c>
      <c r="P33" s="64"/>
      <c r="Q33" s="13"/>
    </row>
    <row r="34" spans="1:17" ht="26.25" customHeight="1" x14ac:dyDescent="0.45">
      <c r="B34" s="116"/>
      <c r="C34" s="116"/>
      <c r="D34" s="64" t="s">
        <v>67</v>
      </c>
      <c r="E34" s="65"/>
      <c r="F34" s="64" t="s">
        <v>91</v>
      </c>
      <c r="G34" s="65"/>
      <c r="H34" s="64" t="s">
        <v>88</v>
      </c>
      <c r="I34" s="19"/>
      <c r="J34" s="64" t="s">
        <v>69</v>
      </c>
      <c r="K34" s="64"/>
      <c r="L34" s="64"/>
      <c r="N34" s="19" t="s">
        <v>212</v>
      </c>
      <c r="P34" s="64" t="s">
        <v>48</v>
      </c>
      <c r="Q34" s="13"/>
    </row>
    <row r="35" spans="1:17" ht="26.25" customHeight="1" x14ac:dyDescent="0.45">
      <c r="B35" s="116" t="s">
        <v>4</v>
      </c>
      <c r="C35" s="116"/>
      <c r="D35" s="64" t="s">
        <v>68</v>
      </c>
      <c r="E35" s="65"/>
      <c r="F35" s="64" t="s">
        <v>49</v>
      </c>
      <c r="G35" s="65"/>
      <c r="H35" s="64" t="s">
        <v>49</v>
      </c>
      <c r="I35" s="19"/>
      <c r="J35" s="64" t="s">
        <v>52</v>
      </c>
      <c r="K35" s="64"/>
      <c r="L35" s="64" t="s">
        <v>74</v>
      </c>
      <c r="M35" s="64"/>
      <c r="N35" s="64" t="s">
        <v>90</v>
      </c>
      <c r="P35" s="64" t="s">
        <v>51</v>
      </c>
      <c r="Q35" s="13"/>
    </row>
    <row r="36" spans="1:17" ht="26.25" customHeight="1" x14ac:dyDescent="0.45">
      <c r="B36" s="116"/>
      <c r="C36" s="116"/>
      <c r="D36" s="137" t="s">
        <v>75</v>
      </c>
      <c r="E36" s="137"/>
      <c r="F36" s="137"/>
      <c r="G36" s="137"/>
      <c r="H36" s="137"/>
      <c r="I36" s="137"/>
      <c r="J36" s="137"/>
      <c r="K36" s="137"/>
      <c r="L36" s="137"/>
      <c r="M36" s="137"/>
      <c r="N36" s="137"/>
      <c r="O36" s="137"/>
      <c r="P36" s="137"/>
      <c r="Q36" s="13"/>
    </row>
    <row r="37" spans="1:17" s="59" customFormat="1" ht="26.25" customHeight="1" x14ac:dyDescent="0.45">
      <c r="A37" s="3" t="s">
        <v>221</v>
      </c>
      <c r="B37" s="105"/>
      <c r="C37" s="15"/>
      <c r="D37" s="14">
        <f>D26</f>
        <v>2493357781</v>
      </c>
      <c r="E37" s="73"/>
      <c r="F37" s="14">
        <f>F26</f>
        <v>1421842977</v>
      </c>
      <c r="G37" s="73"/>
      <c r="H37" s="14">
        <f>H26</f>
        <v>464905198</v>
      </c>
      <c r="I37" s="14"/>
      <c r="J37" s="14">
        <f>J26</f>
        <v>2095975</v>
      </c>
      <c r="K37" s="72"/>
      <c r="L37" s="14">
        <f>L26</f>
        <v>-3868279214</v>
      </c>
      <c r="M37" s="14"/>
      <c r="N37" s="14">
        <f>N26</f>
        <v>1211500</v>
      </c>
      <c r="O37" s="14"/>
      <c r="P37" s="14">
        <f>SUM(D37:N37)</f>
        <v>515134217</v>
      </c>
    </row>
    <row r="38" spans="1:17" ht="26.25" customHeight="1" x14ac:dyDescent="0.45">
      <c r="A38" s="3"/>
      <c r="B38" s="18"/>
      <c r="C38" s="12"/>
      <c r="D38" s="26"/>
      <c r="E38" s="28"/>
      <c r="F38" s="26"/>
      <c r="G38" s="28"/>
      <c r="H38" s="26"/>
      <c r="I38" s="26"/>
      <c r="J38" s="26"/>
      <c r="K38" s="27"/>
      <c r="L38" s="26"/>
      <c r="M38" s="26"/>
      <c r="N38" s="26"/>
      <c r="O38" s="26"/>
      <c r="P38" s="26"/>
    </row>
    <row r="39" spans="1:17" ht="26.25" customHeight="1" x14ac:dyDescent="0.45">
      <c r="A39" s="3" t="s">
        <v>96</v>
      </c>
      <c r="B39" s="18"/>
      <c r="C39" s="12"/>
      <c r="D39" s="14"/>
      <c r="E39" s="73"/>
      <c r="F39" s="14"/>
      <c r="G39" s="73"/>
      <c r="H39" s="14"/>
      <c r="I39" s="14"/>
      <c r="J39" s="14"/>
      <c r="K39" s="72"/>
      <c r="L39" s="14"/>
      <c r="M39" s="14"/>
      <c r="N39" s="14"/>
      <c r="O39" s="14"/>
      <c r="P39" s="14"/>
    </row>
    <row r="40" spans="1:17" ht="26.25" customHeight="1" x14ac:dyDescent="0.45">
      <c r="A40" s="3" t="s">
        <v>223</v>
      </c>
      <c r="B40" s="18"/>
      <c r="C40" s="12"/>
      <c r="D40" s="14"/>
      <c r="E40" s="73"/>
      <c r="F40" s="14"/>
      <c r="G40" s="73"/>
      <c r="H40" s="14"/>
      <c r="I40" s="14"/>
      <c r="J40" s="14"/>
      <c r="K40" s="72"/>
      <c r="L40" s="14"/>
      <c r="M40" s="14"/>
      <c r="N40" s="14"/>
      <c r="O40" s="14"/>
      <c r="P40" s="14"/>
    </row>
    <row r="41" spans="1:17" ht="26.25" customHeight="1" x14ac:dyDescent="0.45">
      <c r="A41" s="3" t="s">
        <v>224</v>
      </c>
      <c r="B41" s="18"/>
      <c r="C41" s="12"/>
      <c r="D41" s="14"/>
      <c r="E41" s="73"/>
      <c r="F41" s="14"/>
      <c r="G41" s="73"/>
      <c r="H41" s="14"/>
      <c r="I41" s="14"/>
      <c r="J41" s="14"/>
      <c r="K41" s="72"/>
      <c r="L41" s="14"/>
      <c r="M41" s="14"/>
      <c r="N41" s="14"/>
      <c r="O41" s="14"/>
      <c r="P41" s="14"/>
    </row>
    <row r="42" spans="1:17" ht="26.25" customHeight="1" x14ac:dyDescent="0.45">
      <c r="A42" s="20" t="s">
        <v>100</v>
      </c>
      <c r="B42" s="116">
        <v>35</v>
      </c>
      <c r="C42" s="12"/>
      <c r="D42" s="92">
        <v>97606</v>
      </c>
      <c r="E42" s="28"/>
      <c r="F42" s="92">
        <v>341619</v>
      </c>
      <c r="G42" s="28"/>
      <c r="H42" s="92">
        <v>0</v>
      </c>
      <c r="I42" s="25"/>
      <c r="J42" s="92">
        <v>0</v>
      </c>
      <c r="K42" s="68"/>
      <c r="L42" s="92">
        <v>0</v>
      </c>
      <c r="M42" s="25"/>
      <c r="N42" s="92">
        <v>0</v>
      </c>
      <c r="O42" s="25"/>
      <c r="P42" s="93">
        <f>SUM(D42:N42)</f>
        <v>439225</v>
      </c>
    </row>
    <row r="43" spans="1:17" s="59" customFormat="1" ht="26.25" customHeight="1" x14ac:dyDescent="0.45">
      <c r="A43" s="3" t="s">
        <v>101</v>
      </c>
      <c r="B43" s="10"/>
      <c r="C43" s="15"/>
      <c r="D43" s="98"/>
      <c r="E43" s="73"/>
      <c r="F43" s="98"/>
      <c r="G43" s="73"/>
      <c r="H43" s="98"/>
      <c r="I43" s="74"/>
      <c r="J43" s="99"/>
      <c r="K43" s="100"/>
      <c r="L43" s="100"/>
      <c r="M43" s="74"/>
      <c r="N43" s="74"/>
      <c r="O43" s="74"/>
      <c r="P43" s="74"/>
    </row>
    <row r="44" spans="1:17" s="59" customFormat="1" ht="26.25" customHeight="1" x14ac:dyDescent="0.45">
      <c r="A44" s="3" t="s">
        <v>102</v>
      </c>
      <c r="B44" s="10"/>
      <c r="C44" s="15"/>
      <c r="D44" s="104">
        <f>SUM(D42:D42)</f>
        <v>97606</v>
      </c>
      <c r="E44" s="73"/>
      <c r="F44" s="104">
        <f>SUM(F42:F42)</f>
        <v>341619</v>
      </c>
      <c r="G44" s="73"/>
      <c r="H44" s="104">
        <f>SUM(H42:H42)</f>
        <v>0</v>
      </c>
      <c r="I44" s="74"/>
      <c r="J44" s="104">
        <f>SUM(J42:J42)</f>
        <v>0</v>
      </c>
      <c r="K44" s="100"/>
      <c r="L44" s="104">
        <f>SUM(L42:L42)</f>
        <v>0</v>
      </c>
      <c r="M44" s="74"/>
      <c r="N44" s="104">
        <f>SUM(N42:N42)</f>
        <v>0</v>
      </c>
      <c r="O44" s="74"/>
      <c r="P44" s="104">
        <f>SUM(P42:P42)</f>
        <v>439225</v>
      </c>
    </row>
    <row r="45" spans="1:17" ht="26.25" customHeight="1" x14ac:dyDescent="0.45">
      <c r="A45" s="3" t="s">
        <v>108</v>
      </c>
      <c r="B45" s="18"/>
      <c r="C45" s="12"/>
      <c r="D45" s="14"/>
      <c r="E45" s="73"/>
      <c r="F45" s="14"/>
      <c r="G45" s="73"/>
      <c r="H45" s="14"/>
      <c r="I45" s="14"/>
      <c r="J45" s="14"/>
      <c r="K45" s="72"/>
      <c r="L45" s="14"/>
      <c r="M45" s="14"/>
      <c r="N45" s="14"/>
      <c r="O45" s="14"/>
      <c r="P45" s="14"/>
    </row>
    <row r="46" spans="1:17" ht="26.25" customHeight="1" x14ac:dyDescent="0.45">
      <c r="A46" s="3" t="s">
        <v>97</v>
      </c>
      <c r="B46" s="18"/>
      <c r="C46" s="12"/>
      <c r="D46" s="104">
        <f>SUM(D44)</f>
        <v>97606</v>
      </c>
      <c r="E46" s="73"/>
      <c r="F46" s="104">
        <f>SUM(F44)</f>
        <v>341619</v>
      </c>
      <c r="G46" s="73"/>
      <c r="H46" s="104">
        <f>SUM(H44)</f>
        <v>0</v>
      </c>
      <c r="I46" s="74"/>
      <c r="J46" s="104">
        <f>SUM(J44)</f>
        <v>0</v>
      </c>
      <c r="K46" s="100"/>
      <c r="L46" s="104">
        <f>SUM(L44)</f>
        <v>0</v>
      </c>
      <c r="M46" s="74"/>
      <c r="N46" s="104">
        <f>SUM(N44)</f>
        <v>0</v>
      </c>
      <c r="O46" s="74"/>
      <c r="P46" s="104">
        <f>SUM(P44)</f>
        <v>439225</v>
      </c>
    </row>
    <row r="47" spans="1:17" ht="17.25" customHeight="1" x14ac:dyDescent="0.45">
      <c r="A47" s="20"/>
      <c r="B47" s="134"/>
      <c r="C47" s="12"/>
      <c r="D47" s="32"/>
      <c r="E47" s="28"/>
      <c r="F47" s="32"/>
      <c r="G47" s="28"/>
      <c r="H47" s="32"/>
      <c r="I47" s="25"/>
      <c r="J47" s="69"/>
      <c r="K47" s="68"/>
      <c r="L47" s="68"/>
      <c r="M47" s="25"/>
      <c r="N47" s="25"/>
      <c r="O47" s="25"/>
      <c r="P47" s="25"/>
    </row>
    <row r="48" spans="1:17" ht="26.25" customHeight="1" x14ac:dyDescent="0.45">
      <c r="A48" s="3" t="s">
        <v>103</v>
      </c>
      <c r="B48" s="116"/>
      <c r="C48" s="12"/>
      <c r="D48" s="32"/>
      <c r="E48" s="28"/>
      <c r="F48" s="32"/>
      <c r="G48" s="28"/>
      <c r="H48" s="32"/>
      <c r="I48" s="25"/>
      <c r="J48" s="69"/>
      <c r="K48" s="68"/>
      <c r="L48" s="68"/>
      <c r="M48" s="25"/>
      <c r="N48" s="25"/>
      <c r="O48" s="25"/>
      <c r="P48" s="25"/>
    </row>
    <row r="49" spans="1:16" ht="26.25" customHeight="1" x14ac:dyDescent="0.45">
      <c r="A49" s="20" t="s">
        <v>209</v>
      </c>
      <c r="B49" s="116"/>
      <c r="C49" s="12"/>
      <c r="D49" s="32">
        <v>0</v>
      </c>
      <c r="E49" s="28"/>
      <c r="F49" s="32">
        <v>0</v>
      </c>
      <c r="G49" s="28"/>
      <c r="H49" s="32">
        <v>0</v>
      </c>
      <c r="I49" s="25"/>
      <c r="J49" s="69">
        <v>0</v>
      </c>
      <c r="K49" s="68"/>
      <c r="L49" s="68">
        <f>'PL '!H30</f>
        <v>-159921445</v>
      </c>
      <c r="M49" s="25"/>
      <c r="N49" s="25">
        <v>0</v>
      </c>
      <c r="O49" s="25"/>
      <c r="P49" s="25">
        <f>SUM(D49:N49)</f>
        <v>-159921445</v>
      </c>
    </row>
    <row r="50" spans="1:16" ht="26.25" customHeight="1" x14ac:dyDescent="0.45">
      <c r="A50" s="20" t="s">
        <v>104</v>
      </c>
      <c r="B50" s="116"/>
      <c r="C50" s="12"/>
      <c r="D50" s="32">
        <v>0</v>
      </c>
      <c r="E50" s="28"/>
      <c r="F50" s="32">
        <v>0</v>
      </c>
      <c r="G50" s="28"/>
      <c r="H50" s="32">
        <v>0</v>
      </c>
      <c r="I50" s="25"/>
      <c r="J50" s="69">
        <v>0</v>
      </c>
      <c r="K50" s="68"/>
      <c r="L50" s="68">
        <f>+'PL '!H39</f>
        <v>4738709</v>
      </c>
      <c r="M50" s="25"/>
      <c r="N50" s="25">
        <f>+'PL '!H54</f>
        <v>131700</v>
      </c>
      <c r="O50" s="25"/>
      <c r="P50" s="25">
        <f>SUM(D50:N50)</f>
        <v>4870409</v>
      </c>
    </row>
    <row r="51" spans="1:16" s="59" customFormat="1" ht="26.25" customHeight="1" x14ac:dyDescent="0.45">
      <c r="A51" s="3" t="s">
        <v>109</v>
      </c>
      <c r="B51" s="10"/>
      <c r="C51" s="15"/>
      <c r="D51" s="106">
        <f>SUM(D49:D50)</f>
        <v>0</v>
      </c>
      <c r="E51" s="73"/>
      <c r="F51" s="106">
        <f>SUM(F49:F50)</f>
        <v>0</v>
      </c>
      <c r="G51" s="73"/>
      <c r="H51" s="106">
        <f>SUM(H49:H50)</f>
        <v>0</v>
      </c>
      <c r="I51" s="74"/>
      <c r="J51" s="106">
        <f>SUM(J49:J50)</f>
        <v>0</v>
      </c>
      <c r="K51" s="100"/>
      <c r="L51" s="106">
        <f>SUM(L49:L50)</f>
        <v>-155182736</v>
      </c>
      <c r="M51" s="74"/>
      <c r="N51" s="106">
        <f>SUM(N49:N50)</f>
        <v>131700</v>
      </c>
      <c r="O51" s="74"/>
      <c r="P51" s="106">
        <f>SUM(P49:P50)</f>
        <v>-155051036</v>
      </c>
    </row>
    <row r="52" spans="1:16" s="59" customFormat="1" ht="26.25" customHeight="1" thickBot="1" x14ac:dyDescent="0.5">
      <c r="A52" s="3" t="s">
        <v>222</v>
      </c>
      <c r="B52" s="10"/>
      <c r="C52" s="117"/>
      <c r="D52" s="111">
        <f>SUM(D37,D46,D51)</f>
        <v>2493455387</v>
      </c>
      <c r="E52" s="74"/>
      <c r="F52" s="111">
        <f>SUM(F37,F46,F51)</f>
        <v>1422184596</v>
      </c>
      <c r="G52" s="74"/>
      <c r="H52" s="111">
        <f>SUM(H37,H46,H51)</f>
        <v>464905198</v>
      </c>
      <c r="I52" s="75"/>
      <c r="J52" s="111">
        <f>SUM(J37,J46,J51)</f>
        <v>2095975</v>
      </c>
      <c r="K52" s="14"/>
      <c r="L52" s="111">
        <f>SUM(L37,L46,L51)</f>
        <v>-4023461950</v>
      </c>
      <c r="M52" s="14"/>
      <c r="N52" s="111">
        <f>SUM(N37,N46,N51)</f>
        <v>1343200</v>
      </c>
      <c r="O52" s="14"/>
      <c r="P52" s="111">
        <f>SUM(P37,P46,P51)</f>
        <v>360522406</v>
      </c>
    </row>
    <row r="53" spans="1:16" ht="26.25" customHeight="1" thickTop="1" x14ac:dyDescent="0.45">
      <c r="J53" s="23"/>
      <c r="K53" s="23"/>
      <c r="L53" s="33"/>
      <c r="M53" s="33"/>
      <c r="N53" s="33"/>
    </row>
    <row r="54" spans="1:16" ht="23.25" customHeight="1" x14ac:dyDescent="0.45">
      <c r="D54" s="107"/>
      <c r="F54" s="107"/>
      <c r="H54" s="107"/>
      <c r="J54" s="107"/>
      <c r="L54" s="107"/>
      <c r="N54" s="107"/>
      <c r="P54" s="107">
        <f>+BS!I94-CH_เดี่ยว!P52</f>
        <v>0</v>
      </c>
    </row>
    <row r="55" spans="1:16" ht="23.25" customHeight="1" x14ac:dyDescent="0.45"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</row>
  </sheetData>
  <sheetProtection password="F7ED" sheet="1" objects="1" scenarios="1"/>
  <mergeCells count="8">
    <mergeCell ref="A1:F1"/>
    <mergeCell ref="D36:P36"/>
    <mergeCell ref="D5:P5"/>
    <mergeCell ref="J7:L7"/>
    <mergeCell ref="D11:P11"/>
    <mergeCell ref="D31:P31"/>
    <mergeCell ref="J32:L32"/>
    <mergeCell ref="A27:F27"/>
  </mergeCells>
  <pageMargins left="0.59055118110236227" right="0.31496062992125984" top="0.6692913385826772" bottom="0.35433070866141736" header="0.31496062992125984" footer="0.31496062992125984"/>
  <pageSetup paperSize="256" scale="77" firstPageNumber="15" orientation="landscape" useFirstPageNumber="1" r:id="rId1"/>
  <headerFooter>
    <oddFooter>&amp;L&amp;"Angsana New,Regular"หมายเหตุประกอบงบการเงินเป็นส่วนหนึ่งของงบการเงินนี้&amp;"Cordia New,Regular"
&amp;R&amp;"Angsana New,Regular"&amp;P</oddFooter>
  </headerFooter>
  <rowBreaks count="1" manualBreakCount="1">
    <brk id="26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Q113"/>
  <sheetViews>
    <sheetView showGridLines="0" view="pageBreakPreview" topLeftCell="A55" zoomScaleSheetLayoutView="100" workbookViewId="0">
      <selection activeCell="A47" sqref="A47"/>
    </sheetView>
  </sheetViews>
  <sheetFormatPr defaultColWidth="35" defaultRowHeight="24.75" customHeight="1" x14ac:dyDescent="0.45"/>
  <cols>
    <col min="1" max="1" width="43.28515625" style="17" customWidth="1"/>
    <col min="2" max="2" width="9.7109375" style="17" customWidth="1"/>
    <col min="3" max="3" width="1.28515625" style="17" customWidth="1"/>
    <col min="4" max="4" width="13.28515625" style="62" customWidth="1"/>
    <col min="5" max="5" width="1.85546875" style="17" customWidth="1"/>
    <col min="6" max="6" width="14.140625" style="17" bestFit="1" customWidth="1"/>
    <col min="7" max="7" width="1.85546875" style="17" customWidth="1"/>
    <col min="8" max="8" width="14.140625" style="17" bestFit="1" customWidth="1"/>
    <col min="9" max="9" width="1.85546875" style="17" customWidth="1"/>
    <col min="10" max="10" width="14.140625" style="17" bestFit="1" customWidth="1"/>
    <col min="11" max="11" width="1.5703125" style="17" customWidth="1"/>
    <col min="12" max="25" width="13.42578125" style="17" customWidth="1"/>
    <col min="26" max="26" width="21.140625" style="17" customWidth="1"/>
    <col min="27" max="16384" width="35" style="17"/>
  </cols>
  <sheetData>
    <row r="1" spans="1:17" s="39" customFormat="1" ht="26.25" customHeight="1" x14ac:dyDescent="0.5">
      <c r="A1" s="122" t="s">
        <v>0</v>
      </c>
      <c r="B1" s="1"/>
      <c r="C1" s="1"/>
      <c r="D1" s="56"/>
      <c r="E1" s="1"/>
      <c r="F1" s="1"/>
      <c r="J1" s="115"/>
    </row>
    <row r="2" spans="1:17" s="39" customFormat="1" ht="26.25" customHeight="1" x14ac:dyDescent="0.5">
      <c r="A2" s="2" t="s">
        <v>53</v>
      </c>
      <c r="B2" s="1"/>
      <c r="C2" s="1"/>
      <c r="D2" s="56"/>
      <c r="E2" s="1"/>
      <c r="F2" s="1"/>
      <c r="J2" s="115"/>
    </row>
    <row r="3" spans="1:17" s="39" customFormat="1" ht="26.25" customHeight="1" x14ac:dyDescent="0.5">
      <c r="A3" s="2" t="s">
        <v>220</v>
      </c>
      <c r="B3" s="1"/>
      <c r="C3" s="1"/>
      <c r="D3" s="56"/>
      <c r="E3" s="1"/>
      <c r="F3" s="1"/>
      <c r="J3" s="115"/>
    </row>
    <row r="4" spans="1:17" s="9" customFormat="1" ht="14.25" customHeight="1" x14ac:dyDescent="0.5">
      <c r="A4" s="2"/>
      <c r="L4" s="29"/>
      <c r="M4" s="29"/>
      <c r="N4" s="29"/>
      <c r="O4" s="29"/>
      <c r="P4" s="29"/>
      <c r="Q4" s="29"/>
    </row>
    <row r="5" spans="1:17" s="9" customFormat="1" ht="26.25" customHeight="1" x14ac:dyDescent="0.45">
      <c r="A5" s="3"/>
      <c r="B5" s="64"/>
      <c r="C5" s="64"/>
      <c r="D5" s="138" t="s">
        <v>23</v>
      </c>
      <c r="E5" s="138"/>
      <c r="F5" s="138"/>
      <c r="G5" s="121"/>
      <c r="H5" s="138" t="s">
        <v>2</v>
      </c>
      <c r="I5" s="138"/>
      <c r="J5" s="138"/>
    </row>
    <row r="6" spans="1:17" ht="26.25" customHeight="1" x14ac:dyDescent="0.45">
      <c r="A6" s="9"/>
      <c r="B6" s="120" t="s">
        <v>4</v>
      </c>
      <c r="C6" s="120"/>
      <c r="D6" s="64">
        <v>2562</v>
      </c>
      <c r="E6" s="64"/>
      <c r="F6" s="64">
        <v>2561</v>
      </c>
      <c r="G6" s="64"/>
      <c r="H6" s="64">
        <v>2562</v>
      </c>
      <c r="I6" s="64"/>
      <c r="J6" s="64">
        <v>2561</v>
      </c>
    </row>
    <row r="7" spans="1:17" ht="26.25" customHeight="1" x14ac:dyDescent="0.45">
      <c r="A7" s="9"/>
      <c r="B7" s="64"/>
      <c r="C7" s="64"/>
      <c r="D7" s="137" t="s">
        <v>75</v>
      </c>
      <c r="E7" s="137"/>
      <c r="F7" s="137"/>
      <c r="G7" s="137"/>
      <c r="H7" s="137"/>
      <c r="I7" s="137"/>
      <c r="J7" s="137"/>
    </row>
    <row r="8" spans="1:17" ht="26.25" customHeight="1" x14ac:dyDescent="0.45">
      <c r="A8" s="15" t="s">
        <v>54</v>
      </c>
      <c r="B8" s="19"/>
      <c r="C8" s="19"/>
      <c r="D8" s="61"/>
      <c r="E8" s="21"/>
      <c r="F8" s="35"/>
      <c r="G8" s="21"/>
      <c r="H8" s="21"/>
      <c r="I8" s="21"/>
      <c r="J8" s="21"/>
    </row>
    <row r="9" spans="1:17" ht="26.25" customHeight="1" x14ac:dyDescent="0.45">
      <c r="A9" s="17" t="s">
        <v>162</v>
      </c>
      <c r="B9" s="19"/>
      <c r="C9" s="19"/>
      <c r="D9" s="24">
        <f>+'PL '!D30</f>
        <v>-64420756</v>
      </c>
      <c r="E9" s="25"/>
      <c r="F9" s="24">
        <v>-250260480</v>
      </c>
      <c r="G9" s="25"/>
      <c r="H9" s="24">
        <f>+'PL '!H30</f>
        <v>-159921445</v>
      </c>
      <c r="I9" s="25"/>
      <c r="J9" s="24">
        <v>-957378392</v>
      </c>
    </row>
    <row r="10" spans="1:17" ht="26.25" customHeight="1" x14ac:dyDescent="0.45">
      <c r="A10" s="12" t="s">
        <v>238</v>
      </c>
      <c r="B10" s="19"/>
      <c r="C10" s="19"/>
      <c r="D10" s="24"/>
      <c r="E10" s="25"/>
      <c r="F10" s="24"/>
      <c r="G10" s="25"/>
      <c r="H10" s="25"/>
      <c r="I10" s="25"/>
      <c r="J10" s="25"/>
    </row>
    <row r="11" spans="1:17" ht="26.25" customHeight="1" x14ac:dyDescent="0.45">
      <c r="A11" s="20" t="s">
        <v>77</v>
      </c>
      <c r="B11" s="19"/>
      <c r="C11" s="19"/>
      <c r="D11" s="24">
        <v>-1899297</v>
      </c>
      <c r="E11" s="25"/>
      <c r="F11" s="24">
        <v>-10170970</v>
      </c>
      <c r="G11" s="25"/>
      <c r="H11" s="25">
        <v>-19024965.969999999</v>
      </c>
      <c r="I11" s="25"/>
      <c r="J11" s="25">
        <v>-49415938</v>
      </c>
    </row>
    <row r="12" spans="1:17" ht="26.25" customHeight="1" x14ac:dyDescent="0.45">
      <c r="A12" s="20" t="s">
        <v>55</v>
      </c>
      <c r="B12" s="19"/>
      <c r="C12" s="19"/>
      <c r="D12" s="24">
        <v>19369916</v>
      </c>
      <c r="E12" s="25"/>
      <c r="F12" s="24">
        <v>50167714</v>
      </c>
      <c r="G12" s="24"/>
      <c r="H12" s="24">
        <v>1117008</v>
      </c>
      <c r="I12" s="24"/>
      <c r="J12" s="24">
        <v>15218484</v>
      </c>
    </row>
    <row r="13" spans="1:17" ht="26.25" customHeight="1" x14ac:dyDescent="0.45">
      <c r="A13" s="20" t="s">
        <v>56</v>
      </c>
      <c r="B13" s="19"/>
      <c r="C13" s="19"/>
      <c r="D13" s="24">
        <v>113327064</v>
      </c>
      <c r="E13" s="25"/>
      <c r="F13" s="24">
        <v>117678487</v>
      </c>
      <c r="G13" s="24"/>
      <c r="H13" s="24">
        <v>6822391</v>
      </c>
      <c r="I13" s="24"/>
      <c r="J13" s="24">
        <v>11719087</v>
      </c>
    </row>
    <row r="14" spans="1:17" ht="26.25" customHeight="1" x14ac:dyDescent="0.45">
      <c r="A14" s="17" t="s">
        <v>239</v>
      </c>
      <c r="B14" s="19"/>
      <c r="C14" s="19"/>
      <c r="D14" s="24">
        <v>323896</v>
      </c>
      <c r="E14" s="25"/>
      <c r="F14" s="24">
        <v>30351697</v>
      </c>
      <c r="G14" s="24"/>
      <c r="H14" s="24">
        <v>149682444</v>
      </c>
      <c r="I14" s="24"/>
      <c r="J14" s="24">
        <v>49695146</v>
      </c>
    </row>
    <row r="15" spans="1:17" ht="26.25" customHeight="1" x14ac:dyDescent="0.45">
      <c r="A15" s="17" t="s">
        <v>110</v>
      </c>
      <c r="B15" s="19"/>
      <c r="C15" s="19"/>
      <c r="D15" s="24">
        <v>-6111111</v>
      </c>
      <c r="E15" s="25"/>
      <c r="F15" s="24">
        <v>-1572696</v>
      </c>
      <c r="G15" s="25"/>
      <c r="H15" s="25">
        <v>-36458861</v>
      </c>
      <c r="I15" s="25"/>
      <c r="J15" s="25">
        <v>-101078265</v>
      </c>
    </row>
    <row r="16" spans="1:17" ht="26.25" customHeight="1" x14ac:dyDescent="0.45">
      <c r="A16" s="17" t="s">
        <v>196</v>
      </c>
      <c r="B16" s="19"/>
      <c r="C16" s="19"/>
      <c r="D16" s="28">
        <v>0</v>
      </c>
      <c r="E16" s="28"/>
      <c r="F16" s="28">
        <v>329016</v>
      </c>
      <c r="G16" s="28"/>
      <c r="H16" s="28">
        <v>0</v>
      </c>
      <c r="I16" s="28"/>
      <c r="J16" s="28">
        <v>329016</v>
      </c>
    </row>
    <row r="17" spans="1:13" ht="26.25" customHeight="1" x14ac:dyDescent="0.45">
      <c r="A17" s="17" t="s">
        <v>136</v>
      </c>
      <c r="B17" s="19"/>
      <c r="C17" s="19"/>
      <c r="D17" s="28">
        <v>0</v>
      </c>
      <c r="E17" s="28"/>
      <c r="F17" s="28">
        <v>-1798773</v>
      </c>
      <c r="G17" s="28"/>
      <c r="H17" s="28">
        <v>0</v>
      </c>
      <c r="I17" s="28"/>
      <c r="J17" s="28">
        <v>-1073852</v>
      </c>
    </row>
    <row r="18" spans="1:13" ht="26.25" customHeight="1" x14ac:dyDescent="0.45">
      <c r="A18" s="17" t="s">
        <v>195</v>
      </c>
      <c r="B18" s="19"/>
      <c r="C18" s="19"/>
      <c r="D18" s="28">
        <v>0</v>
      </c>
      <c r="E18" s="28"/>
      <c r="F18" s="28">
        <v>1260536</v>
      </c>
      <c r="G18" s="28"/>
      <c r="H18" s="28">
        <v>0</v>
      </c>
      <c r="I18" s="28"/>
      <c r="J18" s="28">
        <v>1247842</v>
      </c>
    </row>
    <row r="19" spans="1:13" ht="26.25" customHeight="1" x14ac:dyDescent="0.45">
      <c r="A19" s="17" t="s">
        <v>188</v>
      </c>
      <c r="B19" s="19"/>
      <c r="C19" s="19"/>
      <c r="D19" s="28">
        <v>0</v>
      </c>
      <c r="E19" s="28"/>
      <c r="F19" s="28">
        <v>253908</v>
      </c>
      <c r="G19" s="28"/>
      <c r="H19" s="28">
        <v>0</v>
      </c>
      <c r="I19" s="28"/>
      <c r="J19" s="28">
        <v>253908</v>
      </c>
    </row>
    <row r="20" spans="1:13" ht="26.25" customHeight="1" x14ac:dyDescent="0.45">
      <c r="A20" s="17" t="s">
        <v>227</v>
      </c>
      <c r="B20" s="19"/>
      <c r="C20" s="19"/>
      <c r="D20" s="25">
        <v>2280572</v>
      </c>
      <c r="E20" s="25"/>
      <c r="F20" s="25">
        <v>0</v>
      </c>
      <c r="G20" s="25"/>
      <c r="H20" s="25">
        <v>1543737</v>
      </c>
      <c r="I20" s="25"/>
      <c r="J20" s="25">
        <v>0</v>
      </c>
    </row>
    <row r="21" spans="1:13" ht="26.25" customHeight="1" x14ac:dyDescent="0.45">
      <c r="A21" s="55" t="s">
        <v>237</v>
      </c>
      <c r="B21" s="19"/>
      <c r="C21" s="19"/>
      <c r="D21" s="37">
        <v>-1816649</v>
      </c>
      <c r="E21" s="25"/>
      <c r="F21" s="37">
        <v>0</v>
      </c>
      <c r="G21" s="25"/>
      <c r="H21" s="22">
        <v>-1543737</v>
      </c>
      <c r="I21" s="25"/>
      <c r="J21" s="22">
        <v>0</v>
      </c>
      <c r="L21" s="22"/>
      <c r="M21" s="37"/>
    </row>
    <row r="22" spans="1:13" ht="26.25" customHeight="1" x14ac:dyDescent="0.45">
      <c r="A22" s="17" t="s">
        <v>236</v>
      </c>
      <c r="B22" s="19"/>
      <c r="C22" s="19"/>
      <c r="D22" s="24">
        <v>267007</v>
      </c>
      <c r="E22" s="25"/>
      <c r="F22" s="24">
        <v>5808345</v>
      </c>
      <c r="G22" s="25"/>
      <c r="H22" s="25">
        <v>267007</v>
      </c>
      <c r="I22" s="25"/>
      <c r="J22" s="25">
        <v>5087829</v>
      </c>
    </row>
    <row r="23" spans="1:13" ht="26.25" customHeight="1" x14ac:dyDescent="0.45">
      <c r="A23" s="17" t="s">
        <v>210</v>
      </c>
      <c r="B23" s="19"/>
      <c r="C23" s="19"/>
      <c r="D23" s="24">
        <v>0</v>
      </c>
      <c r="E23" s="25"/>
      <c r="F23" s="24">
        <v>648713</v>
      </c>
      <c r="G23" s="25"/>
      <c r="H23" s="25">
        <v>0</v>
      </c>
      <c r="I23" s="25"/>
      <c r="J23" s="25">
        <v>0</v>
      </c>
    </row>
    <row r="24" spans="1:13" ht="26.25" customHeight="1" x14ac:dyDescent="0.45">
      <c r="A24" s="17" t="s">
        <v>228</v>
      </c>
      <c r="B24" s="19"/>
      <c r="C24" s="19"/>
      <c r="D24" s="28">
        <v>-979400</v>
      </c>
      <c r="E24" s="28"/>
      <c r="F24" s="37">
        <v>0</v>
      </c>
      <c r="G24" s="28"/>
      <c r="H24" s="28">
        <v>-979400</v>
      </c>
      <c r="I24" s="28"/>
      <c r="J24" s="28">
        <v>0</v>
      </c>
    </row>
    <row r="25" spans="1:13" ht="26.25" customHeight="1" x14ac:dyDescent="0.45">
      <c r="A25" s="9" t="s">
        <v>225</v>
      </c>
      <c r="B25" s="19"/>
      <c r="C25" s="19"/>
      <c r="D25" s="24">
        <v>0</v>
      </c>
      <c r="E25" s="25"/>
      <c r="F25" s="37">
        <v>0</v>
      </c>
      <c r="G25" s="25"/>
      <c r="H25" s="25">
        <v>15860167</v>
      </c>
      <c r="I25" s="25"/>
      <c r="J25" s="25">
        <v>0</v>
      </c>
    </row>
    <row r="26" spans="1:13" ht="26.25" customHeight="1" x14ac:dyDescent="0.45">
      <c r="A26" s="9" t="s">
        <v>261</v>
      </c>
      <c r="B26" s="19"/>
      <c r="C26" s="19"/>
      <c r="D26" s="37">
        <v>0</v>
      </c>
      <c r="F26" s="37">
        <v>0</v>
      </c>
      <c r="H26" s="28">
        <v>-16000000</v>
      </c>
      <c r="J26" s="28">
        <v>936000000</v>
      </c>
    </row>
    <row r="27" spans="1:13" ht="26.25" customHeight="1" x14ac:dyDescent="0.45">
      <c r="A27" s="9" t="s">
        <v>240</v>
      </c>
      <c r="B27" s="19"/>
      <c r="C27" s="19"/>
      <c r="D27" s="37">
        <v>0</v>
      </c>
      <c r="E27" s="36"/>
      <c r="F27" s="37">
        <v>17141373</v>
      </c>
      <c r="G27" s="36"/>
      <c r="H27" s="22">
        <v>0</v>
      </c>
      <c r="I27" s="36"/>
      <c r="J27" s="22">
        <v>17141373</v>
      </c>
    </row>
    <row r="28" spans="1:13" ht="26.25" customHeight="1" x14ac:dyDescent="0.45">
      <c r="A28" s="55" t="s">
        <v>214</v>
      </c>
      <c r="B28" s="19"/>
      <c r="C28" s="19"/>
      <c r="D28" s="37">
        <v>-21455831</v>
      </c>
      <c r="E28" s="25"/>
      <c r="F28" s="37">
        <v>-41543044</v>
      </c>
      <c r="G28" s="25"/>
      <c r="H28" s="22">
        <v>-988144</v>
      </c>
      <c r="I28" s="25"/>
      <c r="J28" s="22">
        <v>-4964629</v>
      </c>
      <c r="L28" s="22"/>
      <c r="M28" s="37"/>
    </row>
    <row r="29" spans="1:13" ht="26.25" customHeight="1" x14ac:dyDescent="0.45">
      <c r="A29" s="55" t="s">
        <v>213</v>
      </c>
      <c r="B29" s="19"/>
      <c r="C29" s="19"/>
      <c r="D29" s="37">
        <v>797949</v>
      </c>
      <c r="F29" s="37">
        <v>70904406</v>
      </c>
      <c r="H29" s="28">
        <v>797949</v>
      </c>
      <c r="J29" s="28">
        <v>0</v>
      </c>
      <c r="M29" s="37"/>
    </row>
    <row r="30" spans="1:13" ht="26.25" customHeight="1" x14ac:dyDescent="0.45">
      <c r="A30" s="9" t="s">
        <v>133</v>
      </c>
      <c r="B30" s="19"/>
      <c r="C30" s="19"/>
      <c r="D30" s="22">
        <v>0</v>
      </c>
      <c r="E30" s="36"/>
      <c r="F30" s="22">
        <v>162433314</v>
      </c>
      <c r="G30" s="36"/>
      <c r="H30" s="22">
        <v>0</v>
      </c>
      <c r="I30" s="36"/>
      <c r="J30" s="22">
        <v>162433314</v>
      </c>
    </row>
    <row r="31" spans="1:13" ht="26.25" customHeight="1" x14ac:dyDescent="0.45">
      <c r="A31" s="9" t="s">
        <v>260</v>
      </c>
      <c r="B31" s="19"/>
      <c r="C31" s="19"/>
      <c r="D31" s="22">
        <v>0</v>
      </c>
      <c r="E31" s="36"/>
      <c r="F31" s="22">
        <v>-174894061</v>
      </c>
      <c r="G31" s="36"/>
      <c r="H31" s="22">
        <v>0</v>
      </c>
      <c r="I31" s="36"/>
      <c r="J31" s="22">
        <v>-174894061</v>
      </c>
      <c r="L31" s="22"/>
    </row>
    <row r="32" spans="1:13" ht="26.25" customHeight="1" x14ac:dyDescent="0.45">
      <c r="A32" s="9" t="s">
        <v>259</v>
      </c>
      <c r="B32" s="19"/>
      <c r="C32" s="19"/>
      <c r="D32" s="37">
        <v>0</v>
      </c>
      <c r="E32" s="36"/>
      <c r="F32" s="37">
        <v>789049</v>
      </c>
      <c r="G32" s="36"/>
      <c r="H32" s="22">
        <v>0</v>
      </c>
      <c r="I32" s="36"/>
      <c r="J32" s="22">
        <v>0</v>
      </c>
    </row>
    <row r="33" spans="1:17" ht="26.25" customHeight="1" x14ac:dyDescent="0.45">
      <c r="A33" s="9" t="s">
        <v>134</v>
      </c>
      <c r="B33" s="19"/>
      <c r="C33" s="19"/>
      <c r="D33" s="22">
        <v>0</v>
      </c>
      <c r="E33" s="36"/>
      <c r="F33" s="22">
        <v>42066</v>
      </c>
      <c r="G33" s="36"/>
      <c r="H33" s="22">
        <v>0</v>
      </c>
      <c r="I33" s="36"/>
      <c r="J33" s="22">
        <v>42066</v>
      </c>
    </row>
    <row r="34" spans="1:17" ht="26.25" customHeight="1" x14ac:dyDescent="0.45">
      <c r="A34" s="9" t="s">
        <v>216</v>
      </c>
      <c r="B34" s="19"/>
      <c r="C34" s="19"/>
      <c r="D34" s="22">
        <v>-5228174</v>
      </c>
      <c r="E34" s="36"/>
      <c r="F34" s="22">
        <v>-7600000</v>
      </c>
      <c r="G34" s="36"/>
      <c r="H34" s="22">
        <v>-2119530</v>
      </c>
      <c r="I34" s="36"/>
      <c r="J34" s="22">
        <v>0</v>
      </c>
      <c r="L34" s="22"/>
    </row>
    <row r="35" spans="1:17" ht="26.25" customHeight="1" x14ac:dyDescent="0.45">
      <c r="A35" s="9" t="s">
        <v>215</v>
      </c>
      <c r="B35" s="19"/>
      <c r="C35" s="19"/>
      <c r="D35" s="22">
        <v>0</v>
      </c>
      <c r="E35" s="36"/>
      <c r="F35" s="22">
        <v>1560395</v>
      </c>
      <c r="G35" s="36"/>
      <c r="H35" s="22">
        <v>0</v>
      </c>
      <c r="I35" s="36"/>
      <c r="J35" s="22">
        <v>441895</v>
      </c>
    </row>
    <row r="36" spans="1:17" ht="26.25" customHeight="1" x14ac:dyDescent="0.45">
      <c r="A36" s="9" t="s">
        <v>184</v>
      </c>
      <c r="B36" s="19"/>
      <c r="C36" s="19"/>
      <c r="D36" s="37">
        <v>4375849</v>
      </c>
      <c r="E36" s="36"/>
      <c r="F36" s="37">
        <v>1516220</v>
      </c>
      <c r="G36" s="36"/>
      <c r="H36" s="22">
        <v>5564861.0599999996</v>
      </c>
      <c r="I36" s="36"/>
      <c r="J36" s="22">
        <v>215209</v>
      </c>
    </row>
    <row r="37" spans="1:17" ht="26.25" customHeight="1" x14ac:dyDescent="0.45">
      <c r="A37" s="9" t="s">
        <v>226</v>
      </c>
      <c r="B37" s="19"/>
      <c r="C37" s="19"/>
      <c r="D37" s="37">
        <v>2778473</v>
      </c>
      <c r="E37" s="36"/>
      <c r="F37" s="37">
        <v>0</v>
      </c>
      <c r="G37" s="36"/>
      <c r="H37" s="22">
        <v>1589462</v>
      </c>
      <c r="I37" s="36"/>
      <c r="J37" s="22">
        <v>0</v>
      </c>
    </row>
    <row r="38" spans="1:17" ht="26.25" customHeight="1" x14ac:dyDescent="0.45">
      <c r="A38" s="17" t="s">
        <v>135</v>
      </c>
      <c r="B38" s="19"/>
      <c r="C38" s="19"/>
      <c r="D38" s="28">
        <v>-2480754</v>
      </c>
      <c r="E38" s="28"/>
      <c r="F38" s="28">
        <v>-179486</v>
      </c>
      <c r="G38" s="28"/>
      <c r="H38" s="28">
        <v>-1018745</v>
      </c>
      <c r="I38" s="28"/>
      <c r="J38" s="28">
        <v>-174534</v>
      </c>
    </row>
    <row r="39" spans="1:17" s="39" customFormat="1" ht="26.25" customHeight="1" x14ac:dyDescent="0.5">
      <c r="A39" s="122" t="s">
        <v>0</v>
      </c>
      <c r="B39" s="1"/>
      <c r="C39" s="1"/>
      <c r="D39" s="56"/>
      <c r="E39" s="1"/>
      <c r="F39" s="1"/>
      <c r="J39" s="115"/>
    </row>
    <row r="40" spans="1:17" s="39" customFormat="1" ht="26.25" customHeight="1" x14ac:dyDescent="0.5">
      <c r="A40" s="2" t="s">
        <v>53</v>
      </c>
      <c r="B40" s="1"/>
      <c r="C40" s="1"/>
      <c r="D40" s="56"/>
      <c r="E40" s="1"/>
      <c r="F40" s="1"/>
      <c r="J40" s="115"/>
    </row>
    <row r="41" spans="1:17" s="39" customFormat="1" ht="26.25" customHeight="1" x14ac:dyDescent="0.5">
      <c r="A41" s="2" t="s">
        <v>220</v>
      </c>
      <c r="B41" s="1"/>
      <c r="C41" s="1"/>
      <c r="D41" s="56"/>
      <c r="E41" s="1"/>
      <c r="F41" s="1"/>
      <c r="J41" s="115"/>
    </row>
    <row r="42" spans="1:17" s="9" customFormat="1" ht="14.25" customHeight="1" x14ac:dyDescent="0.5">
      <c r="A42" s="2"/>
      <c r="L42" s="29"/>
      <c r="M42" s="29"/>
      <c r="N42" s="29"/>
      <c r="O42" s="29"/>
      <c r="P42" s="29"/>
      <c r="Q42" s="29"/>
    </row>
    <row r="43" spans="1:17" s="9" customFormat="1" ht="26.25" customHeight="1" x14ac:dyDescent="0.45">
      <c r="A43" s="3"/>
      <c r="B43" s="64"/>
      <c r="C43" s="64"/>
      <c r="D43" s="138" t="s">
        <v>23</v>
      </c>
      <c r="E43" s="138"/>
      <c r="F43" s="138"/>
      <c r="G43" s="128"/>
      <c r="H43" s="138" t="s">
        <v>2</v>
      </c>
      <c r="I43" s="138"/>
      <c r="J43" s="138"/>
    </row>
    <row r="44" spans="1:17" ht="26.25" customHeight="1" x14ac:dyDescent="0.45">
      <c r="A44" s="9"/>
      <c r="B44" s="120" t="s">
        <v>4</v>
      </c>
      <c r="C44" s="120"/>
      <c r="D44" s="64">
        <v>2562</v>
      </c>
      <c r="E44" s="64"/>
      <c r="F44" s="64">
        <v>2561</v>
      </c>
      <c r="G44" s="64"/>
      <c r="H44" s="64">
        <v>2562</v>
      </c>
      <c r="I44" s="64"/>
      <c r="J44" s="64">
        <v>2561</v>
      </c>
    </row>
    <row r="45" spans="1:17" ht="26.25" customHeight="1" x14ac:dyDescent="0.45">
      <c r="A45" s="9"/>
      <c r="B45" s="64"/>
      <c r="C45" s="64"/>
      <c r="D45" s="137" t="s">
        <v>75</v>
      </c>
      <c r="E45" s="137"/>
      <c r="F45" s="137"/>
      <c r="G45" s="137"/>
      <c r="H45" s="137"/>
      <c r="I45" s="137"/>
      <c r="J45" s="137"/>
    </row>
    <row r="46" spans="1:17" ht="26.25" customHeight="1" x14ac:dyDescent="0.45">
      <c r="A46" s="9" t="s">
        <v>268</v>
      </c>
      <c r="B46" s="19"/>
      <c r="C46" s="19"/>
      <c r="D46" s="22">
        <v>9805370</v>
      </c>
      <c r="E46" s="36"/>
      <c r="F46" s="37">
        <v>30804525</v>
      </c>
      <c r="G46" s="36"/>
      <c r="H46" s="22">
        <v>0</v>
      </c>
      <c r="I46" s="36"/>
      <c r="J46" s="22">
        <v>11396396</v>
      </c>
    </row>
    <row r="47" spans="1:17" ht="26.25" customHeight="1" x14ac:dyDescent="0.45">
      <c r="A47" s="17" t="s">
        <v>200</v>
      </c>
      <c r="B47" s="19"/>
      <c r="C47" s="19"/>
      <c r="D47" s="28">
        <v>-276929</v>
      </c>
      <c r="E47" s="28"/>
      <c r="F47" s="28">
        <v>-17807</v>
      </c>
      <c r="G47" s="28"/>
      <c r="H47" s="28">
        <v>-270994</v>
      </c>
      <c r="I47" s="28"/>
      <c r="J47" s="28">
        <v>-11570</v>
      </c>
    </row>
    <row r="48" spans="1:17" ht="26.25" customHeight="1" x14ac:dyDescent="0.45">
      <c r="A48" s="9" t="s">
        <v>201</v>
      </c>
      <c r="B48" s="19"/>
      <c r="C48" s="19"/>
      <c r="D48" s="32">
        <v>15445150</v>
      </c>
      <c r="E48" s="28"/>
      <c r="F48" s="32">
        <v>10775415</v>
      </c>
      <c r="G48" s="28"/>
      <c r="H48" s="28">
        <v>15445150</v>
      </c>
      <c r="I48" s="28"/>
      <c r="J48" s="28">
        <v>10775415</v>
      </c>
    </row>
    <row r="49" spans="1:10" ht="26.25" customHeight="1" x14ac:dyDescent="0.45">
      <c r="A49" s="9" t="s">
        <v>241</v>
      </c>
      <c r="B49" s="19"/>
      <c r="C49" s="19"/>
      <c r="D49" s="32">
        <v>80519</v>
      </c>
      <c r="E49" s="28"/>
      <c r="F49" s="32">
        <v>429525</v>
      </c>
      <c r="G49" s="28"/>
      <c r="H49" s="28">
        <v>80519</v>
      </c>
      <c r="I49" s="28"/>
      <c r="J49" s="28">
        <v>429525</v>
      </c>
    </row>
    <row r="50" spans="1:10" ht="26.25" customHeight="1" x14ac:dyDescent="0.45">
      <c r="A50" s="17" t="s">
        <v>137</v>
      </c>
      <c r="B50" s="19"/>
      <c r="C50" s="19"/>
      <c r="D50" s="28">
        <v>2746160</v>
      </c>
      <c r="E50" s="28"/>
      <c r="F50" s="28">
        <v>1521222</v>
      </c>
      <c r="G50" s="28"/>
      <c r="H50" s="28">
        <v>2308620</v>
      </c>
      <c r="I50" s="28"/>
      <c r="J50" s="28">
        <v>1329891</v>
      </c>
    </row>
    <row r="51" spans="1:10" ht="26.25" customHeight="1" x14ac:dyDescent="0.45">
      <c r="A51" s="17" t="s">
        <v>125</v>
      </c>
      <c r="B51" s="19"/>
      <c r="C51" s="19"/>
      <c r="D51" s="92">
        <v>-35338</v>
      </c>
      <c r="E51" s="25"/>
      <c r="F51" s="92">
        <v>-52250</v>
      </c>
      <c r="G51" s="25"/>
      <c r="H51" s="93">
        <v>-35338</v>
      </c>
      <c r="I51" s="25"/>
      <c r="J51" s="93">
        <v>-52250</v>
      </c>
    </row>
    <row r="52" spans="1:10" ht="26.25" customHeight="1" x14ac:dyDescent="0.45">
      <c r="B52" s="19"/>
      <c r="C52" s="19"/>
      <c r="D52" s="24">
        <f>SUM(D9:D38,D46:D51)</f>
        <v>66893686</v>
      </c>
      <c r="E52" s="25"/>
      <c r="F52" s="24">
        <f>SUM(F9:F38,F46:F51)</f>
        <v>16326359</v>
      </c>
      <c r="G52" s="25"/>
      <c r="H52" s="24">
        <f>SUM(H9:H38,H46:H51)</f>
        <v>-37281844.909999996</v>
      </c>
      <c r="I52" s="25"/>
      <c r="J52" s="24">
        <f>SUM(J9:J38,J46:J51)</f>
        <v>-65287095</v>
      </c>
    </row>
    <row r="53" spans="1:10" s="39" customFormat="1" ht="26.25" customHeight="1" x14ac:dyDescent="0.5">
      <c r="A53" s="12" t="s">
        <v>78</v>
      </c>
      <c r="B53" s="1"/>
      <c r="C53" s="1"/>
      <c r="D53" s="56"/>
      <c r="E53" s="1"/>
      <c r="F53" s="56"/>
    </row>
    <row r="54" spans="1:10" s="1" customFormat="1" ht="26.25" customHeight="1" x14ac:dyDescent="0.5">
      <c r="A54" s="17" t="s">
        <v>7</v>
      </c>
      <c r="B54" s="2"/>
      <c r="C54" s="2"/>
      <c r="D54" s="24">
        <v>-9106833</v>
      </c>
      <c r="E54" s="25"/>
      <c r="F54" s="24">
        <v>-807700</v>
      </c>
      <c r="G54" s="25"/>
      <c r="H54" s="25">
        <v>7686437</v>
      </c>
      <c r="I54" s="25"/>
      <c r="J54" s="25">
        <v>-7352366</v>
      </c>
    </row>
    <row r="55" spans="1:10" s="1" customFormat="1" ht="26.25" customHeight="1" x14ac:dyDescent="0.5">
      <c r="A55" s="17" t="s">
        <v>116</v>
      </c>
      <c r="B55" s="2"/>
      <c r="C55" s="2"/>
      <c r="D55" s="24">
        <v>-26280196</v>
      </c>
      <c r="E55" s="25"/>
      <c r="F55" s="24">
        <v>30458807</v>
      </c>
      <c r="G55" s="25"/>
      <c r="H55" s="25">
        <v>2236470</v>
      </c>
      <c r="I55" s="25"/>
      <c r="J55" s="25">
        <v>1330776</v>
      </c>
    </row>
    <row r="56" spans="1:10" s="9" customFormat="1" ht="26.25" customHeight="1" x14ac:dyDescent="0.45">
      <c r="A56" s="17" t="s">
        <v>57</v>
      </c>
      <c r="B56" s="64"/>
      <c r="C56" s="64"/>
      <c r="D56" s="24">
        <v>6850853</v>
      </c>
      <c r="E56" s="25"/>
      <c r="F56" s="24">
        <v>-213448</v>
      </c>
      <c r="G56" s="25"/>
      <c r="H56" s="25">
        <v>4945474</v>
      </c>
      <c r="I56" s="25"/>
      <c r="J56" s="25">
        <v>-1250153</v>
      </c>
    </row>
    <row r="57" spans="1:10" s="9" customFormat="1" ht="26.25" customHeight="1" x14ac:dyDescent="0.45">
      <c r="A57" s="17" t="s">
        <v>119</v>
      </c>
      <c r="B57" s="64"/>
      <c r="C57" s="64"/>
      <c r="D57" s="24">
        <v>225925</v>
      </c>
      <c r="E57" s="25"/>
      <c r="F57" s="24">
        <v>-847863</v>
      </c>
      <c r="G57" s="25"/>
      <c r="H57" s="25">
        <v>25232</v>
      </c>
      <c r="I57" s="25"/>
      <c r="J57" s="25">
        <v>-2457</v>
      </c>
    </row>
    <row r="58" spans="1:10" ht="26.25" customHeight="1" x14ac:dyDescent="0.45">
      <c r="A58" s="9" t="s">
        <v>58</v>
      </c>
      <c r="B58" s="120"/>
      <c r="C58" s="120"/>
      <c r="D58" s="24">
        <v>2903011</v>
      </c>
      <c r="E58" s="25"/>
      <c r="F58" s="24">
        <v>-8529051</v>
      </c>
      <c r="G58" s="25"/>
      <c r="H58" s="25">
        <v>2620233</v>
      </c>
      <c r="I58" s="25"/>
      <c r="J58" s="25">
        <v>-11981144</v>
      </c>
    </row>
    <row r="59" spans="1:10" ht="26.25" customHeight="1" x14ac:dyDescent="0.45">
      <c r="A59" s="9" t="s">
        <v>72</v>
      </c>
      <c r="B59" s="19"/>
      <c r="C59" s="19"/>
      <c r="D59" s="24">
        <v>20292487</v>
      </c>
      <c r="E59" s="25"/>
      <c r="F59" s="24">
        <v>-16161706</v>
      </c>
      <c r="G59" s="25"/>
      <c r="H59" s="25">
        <v>1822188</v>
      </c>
      <c r="I59" s="25"/>
      <c r="J59" s="25">
        <v>1076432</v>
      </c>
    </row>
    <row r="60" spans="1:10" ht="26.25" customHeight="1" x14ac:dyDescent="0.45">
      <c r="A60" s="9" t="s">
        <v>124</v>
      </c>
      <c r="B60" s="19"/>
      <c r="C60" s="19"/>
      <c r="D60" s="24">
        <v>-4660226</v>
      </c>
      <c r="E60" s="25"/>
      <c r="F60" s="24">
        <v>-573524</v>
      </c>
      <c r="G60" s="25"/>
      <c r="H60" s="25">
        <v>-10655947</v>
      </c>
      <c r="I60" s="25"/>
      <c r="J60" s="25">
        <v>6138837</v>
      </c>
    </row>
    <row r="61" spans="1:10" ht="26.25" customHeight="1" x14ac:dyDescent="0.45">
      <c r="A61" s="9" t="s">
        <v>123</v>
      </c>
      <c r="B61" s="19"/>
      <c r="C61" s="19"/>
      <c r="D61" s="24">
        <v>-10140855</v>
      </c>
      <c r="E61" s="25"/>
      <c r="F61" s="24">
        <v>460519</v>
      </c>
      <c r="G61" s="25"/>
      <c r="H61" s="25">
        <v>-5756467</v>
      </c>
      <c r="I61" s="25"/>
      <c r="J61" s="25">
        <v>5151901</v>
      </c>
    </row>
    <row r="62" spans="1:10" ht="26.25" customHeight="1" x14ac:dyDescent="0.45">
      <c r="A62" s="9" t="s">
        <v>232</v>
      </c>
      <c r="B62" s="19"/>
      <c r="C62" s="19"/>
      <c r="D62" s="24">
        <v>855465</v>
      </c>
      <c r="E62" s="25"/>
      <c r="F62" s="24">
        <v>0</v>
      </c>
      <c r="G62" s="25"/>
      <c r="H62" s="25">
        <v>0</v>
      </c>
      <c r="I62" s="25"/>
      <c r="J62" s="25">
        <v>0</v>
      </c>
    </row>
    <row r="63" spans="1:10" ht="26.25" customHeight="1" x14ac:dyDescent="0.45">
      <c r="A63" s="9" t="s">
        <v>198</v>
      </c>
      <c r="B63" s="19"/>
      <c r="C63" s="19"/>
      <c r="D63" s="24">
        <v>-4762514</v>
      </c>
      <c r="E63" s="25"/>
      <c r="F63" s="24">
        <v>-484288</v>
      </c>
      <c r="G63" s="25"/>
      <c r="H63" s="25">
        <v>-4490668</v>
      </c>
      <c r="I63" s="25"/>
      <c r="J63" s="25">
        <v>0</v>
      </c>
    </row>
    <row r="64" spans="1:10" ht="26.25" customHeight="1" x14ac:dyDescent="0.45">
      <c r="A64" s="9" t="s">
        <v>20</v>
      </c>
      <c r="B64" s="19"/>
      <c r="C64" s="19"/>
      <c r="D64" s="24">
        <v>-601950</v>
      </c>
      <c r="E64" s="25"/>
      <c r="F64" s="24">
        <v>114159</v>
      </c>
      <c r="G64" s="25"/>
      <c r="H64" s="25">
        <v>-601951</v>
      </c>
      <c r="I64" s="25"/>
      <c r="J64" s="25">
        <v>391443</v>
      </c>
    </row>
    <row r="65" spans="1:17" ht="26.25" customHeight="1" x14ac:dyDescent="0.45">
      <c r="A65" s="9" t="s">
        <v>242</v>
      </c>
      <c r="B65" s="19"/>
      <c r="C65" s="19"/>
      <c r="D65" s="96">
        <f>SUM(D52,D54:D64)</f>
        <v>42468853</v>
      </c>
      <c r="E65" s="25"/>
      <c r="F65" s="96">
        <f>SUM(F52,F54:F64)</f>
        <v>19742264</v>
      </c>
      <c r="G65" s="25"/>
      <c r="H65" s="96">
        <f>SUM(H52,H54:H64)</f>
        <v>-39450843.909999996</v>
      </c>
      <c r="I65" s="25"/>
      <c r="J65" s="96">
        <f>SUM(J52,J54:J64)</f>
        <v>-71783826</v>
      </c>
    </row>
    <row r="66" spans="1:17" ht="26.25" customHeight="1" x14ac:dyDescent="0.45">
      <c r="A66" s="17" t="s">
        <v>59</v>
      </c>
      <c r="B66" s="19"/>
      <c r="C66" s="19"/>
      <c r="D66" s="92">
        <v>-2450990</v>
      </c>
      <c r="E66" s="36"/>
      <c r="F66" s="92">
        <v>-3321924</v>
      </c>
      <c r="G66" s="38"/>
      <c r="H66" s="28">
        <v>-1857242</v>
      </c>
      <c r="I66" s="38"/>
      <c r="J66" s="38">
        <v>-1908855</v>
      </c>
    </row>
    <row r="67" spans="1:17" ht="26.25" customHeight="1" x14ac:dyDescent="0.45">
      <c r="A67" s="6" t="s">
        <v>202</v>
      </c>
      <c r="B67" s="19"/>
      <c r="C67" s="19"/>
      <c r="D67" s="70">
        <f>SUM(D65:D66)</f>
        <v>40017863</v>
      </c>
      <c r="E67" s="84"/>
      <c r="F67" s="70">
        <f>SUM(F65:F66)</f>
        <v>16420340</v>
      </c>
      <c r="G67" s="84"/>
      <c r="H67" s="70">
        <f>SUM(H65:H66)</f>
        <v>-41308085.909999996</v>
      </c>
      <c r="I67" s="84"/>
      <c r="J67" s="70">
        <f>SUM(J65:J66)</f>
        <v>-73692681</v>
      </c>
    </row>
    <row r="68" spans="1:17" s="9" customFormat="1" ht="10.5" customHeight="1" x14ac:dyDescent="0.5">
      <c r="A68" s="2"/>
      <c r="L68" s="29"/>
      <c r="M68" s="29"/>
      <c r="N68" s="29"/>
      <c r="O68" s="29"/>
      <c r="P68" s="29"/>
      <c r="Q68" s="29"/>
    </row>
    <row r="69" spans="1:17" ht="26.25" customHeight="1" x14ac:dyDescent="0.45">
      <c r="A69" s="15" t="s">
        <v>60</v>
      </c>
      <c r="B69" s="19"/>
      <c r="C69" s="19"/>
      <c r="D69" s="37"/>
      <c r="E69" s="36"/>
      <c r="F69" s="37"/>
      <c r="G69" s="36"/>
      <c r="H69" s="36"/>
      <c r="I69" s="36"/>
      <c r="J69" s="36"/>
    </row>
    <row r="70" spans="1:17" ht="26.25" customHeight="1" x14ac:dyDescent="0.45">
      <c r="A70" s="9" t="s">
        <v>79</v>
      </c>
      <c r="B70" s="19"/>
      <c r="C70" s="19"/>
      <c r="D70" s="37">
        <v>5404096</v>
      </c>
      <c r="E70" s="36"/>
      <c r="F70" s="37">
        <v>12814310</v>
      </c>
      <c r="G70" s="36"/>
      <c r="H70" s="36">
        <v>1593818</v>
      </c>
      <c r="I70" s="36"/>
      <c r="J70" s="36">
        <v>13663086</v>
      </c>
    </row>
    <row r="71" spans="1:17" ht="26.25" customHeight="1" x14ac:dyDescent="0.45">
      <c r="A71" s="17" t="s">
        <v>203</v>
      </c>
      <c r="D71" s="34">
        <v>35338</v>
      </c>
      <c r="E71" s="25"/>
      <c r="F71" s="34">
        <v>52250</v>
      </c>
      <c r="G71" s="25"/>
      <c r="H71" s="34">
        <v>35338</v>
      </c>
      <c r="I71" s="25"/>
      <c r="J71" s="34">
        <v>52250</v>
      </c>
    </row>
    <row r="72" spans="1:17" ht="26.25" customHeight="1" x14ac:dyDescent="0.45">
      <c r="A72" s="9" t="s">
        <v>139</v>
      </c>
      <c r="B72" s="19"/>
      <c r="C72" s="19"/>
      <c r="D72" s="37">
        <v>0</v>
      </c>
      <c r="E72" s="36"/>
      <c r="F72" s="37">
        <v>-1462267</v>
      </c>
      <c r="G72" s="36"/>
      <c r="H72" s="36">
        <v>0</v>
      </c>
      <c r="I72" s="36"/>
      <c r="J72" s="36">
        <v>-1462267</v>
      </c>
    </row>
    <row r="73" spans="1:17" ht="26.25" customHeight="1" x14ac:dyDescent="0.45">
      <c r="A73" s="17" t="s">
        <v>189</v>
      </c>
      <c r="B73" s="19"/>
      <c r="C73" s="19"/>
      <c r="D73" s="40">
        <v>0</v>
      </c>
      <c r="E73" s="25"/>
      <c r="F73" s="40">
        <v>0</v>
      </c>
      <c r="G73" s="25"/>
      <c r="H73" s="40">
        <v>-131885000</v>
      </c>
      <c r="I73" s="25"/>
      <c r="J73" s="40">
        <v>-119330000</v>
      </c>
    </row>
    <row r="74" spans="1:17" ht="26.25" customHeight="1" x14ac:dyDescent="0.45">
      <c r="A74" s="17" t="s">
        <v>190</v>
      </c>
      <c r="B74" s="19"/>
      <c r="C74" s="19"/>
      <c r="D74" s="40">
        <v>0</v>
      </c>
      <c r="E74" s="25"/>
      <c r="F74" s="40">
        <v>0</v>
      </c>
      <c r="G74" s="25"/>
      <c r="H74" s="22">
        <v>30000000</v>
      </c>
      <c r="I74" s="25"/>
      <c r="J74" s="22">
        <v>818428175</v>
      </c>
    </row>
    <row r="75" spans="1:17" ht="26.25" customHeight="1" x14ac:dyDescent="0.45">
      <c r="A75" s="9" t="s">
        <v>185</v>
      </c>
      <c r="B75" s="19"/>
      <c r="C75" s="19"/>
      <c r="D75" s="37">
        <v>0</v>
      </c>
      <c r="E75" s="36"/>
      <c r="F75" s="37">
        <v>50000000</v>
      </c>
      <c r="G75" s="36"/>
      <c r="H75" s="36">
        <v>0</v>
      </c>
      <c r="I75" s="36"/>
      <c r="J75" s="36">
        <v>50000000</v>
      </c>
    </row>
    <row r="76" spans="1:17" ht="26.25" customHeight="1" x14ac:dyDescent="0.45">
      <c r="A76" s="9" t="s">
        <v>186</v>
      </c>
      <c r="B76" s="19"/>
      <c r="C76" s="19"/>
      <c r="D76" s="37">
        <v>0</v>
      </c>
      <c r="E76" s="36"/>
      <c r="F76" s="37">
        <v>0</v>
      </c>
      <c r="G76" s="36"/>
      <c r="H76" s="36">
        <v>0</v>
      </c>
      <c r="I76" s="36"/>
      <c r="J76" s="36">
        <v>-936000000</v>
      </c>
    </row>
    <row r="77" spans="1:17" s="39" customFormat="1" ht="26.25" customHeight="1" x14ac:dyDescent="0.5">
      <c r="A77" s="122" t="s">
        <v>0</v>
      </c>
      <c r="B77" s="1"/>
      <c r="C77" s="1"/>
      <c r="D77" s="56"/>
      <c r="E77" s="1"/>
      <c r="F77" s="1"/>
      <c r="J77" s="115"/>
    </row>
    <row r="78" spans="1:17" s="1" customFormat="1" ht="26.25" customHeight="1" x14ac:dyDescent="0.5">
      <c r="A78" s="2" t="s">
        <v>53</v>
      </c>
      <c r="D78" s="56"/>
      <c r="G78" s="39"/>
      <c r="H78" s="39"/>
      <c r="I78" s="39"/>
      <c r="J78" s="115"/>
    </row>
    <row r="79" spans="1:17" s="39" customFormat="1" ht="26.25" customHeight="1" x14ac:dyDescent="0.5">
      <c r="A79" s="2" t="s">
        <v>220</v>
      </c>
      <c r="B79" s="1"/>
      <c r="C79" s="1"/>
      <c r="D79" s="56"/>
      <c r="E79" s="1"/>
      <c r="F79" s="1"/>
      <c r="J79" s="115"/>
    </row>
    <row r="80" spans="1:17" s="9" customFormat="1" ht="14.25" customHeight="1" x14ac:dyDescent="0.5">
      <c r="A80" s="2"/>
      <c r="L80" s="29"/>
      <c r="M80" s="29"/>
      <c r="N80" s="29"/>
      <c r="O80" s="29"/>
      <c r="P80" s="29"/>
      <c r="Q80" s="29"/>
    </row>
    <row r="81" spans="1:17" ht="26.25" customHeight="1" x14ac:dyDescent="0.45">
      <c r="A81" s="3"/>
      <c r="B81" s="64"/>
      <c r="C81" s="64"/>
      <c r="D81" s="138" t="s">
        <v>23</v>
      </c>
      <c r="E81" s="138"/>
      <c r="F81" s="138"/>
      <c r="G81" s="128"/>
      <c r="H81" s="138" t="s">
        <v>2</v>
      </c>
      <c r="I81" s="138"/>
      <c r="J81" s="138"/>
    </row>
    <row r="82" spans="1:17" ht="26.25" customHeight="1" x14ac:dyDescent="0.45">
      <c r="A82" s="9"/>
      <c r="B82" s="120" t="s">
        <v>4</v>
      </c>
      <c r="C82" s="120"/>
      <c r="D82" s="64">
        <v>2562</v>
      </c>
      <c r="E82" s="64"/>
      <c r="F82" s="64">
        <v>2561</v>
      </c>
      <c r="G82" s="64"/>
      <c r="H82" s="64">
        <v>2562</v>
      </c>
      <c r="I82" s="64"/>
      <c r="J82" s="64">
        <v>2561</v>
      </c>
    </row>
    <row r="83" spans="1:17" ht="26.25" customHeight="1" x14ac:dyDescent="0.45">
      <c r="A83" s="9"/>
      <c r="B83" s="64"/>
      <c r="C83" s="64"/>
      <c r="D83" s="137" t="s">
        <v>75</v>
      </c>
      <c r="E83" s="137"/>
      <c r="F83" s="137"/>
      <c r="G83" s="137"/>
      <c r="H83" s="137"/>
      <c r="I83" s="137"/>
      <c r="J83" s="137"/>
    </row>
    <row r="84" spans="1:17" ht="26.25" customHeight="1" x14ac:dyDescent="0.45">
      <c r="A84" s="9" t="s">
        <v>199</v>
      </c>
      <c r="B84" s="19"/>
      <c r="C84" s="19"/>
      <c r="D84" s="37">
        <v>0</v>
      </c>
      <c r="E84" s="36"/>
      <c r="F84" s="37">
        <v>-24583971</v>
      </c>
      <c r="G84" s="36"/>
      <c r="H84" s="36">
        <v>0</v>
      </c>
      <c r="I84" s="36"/>
      <c r="J84" s="36">
        <v>0</v>
      </c>
    </row>
    <row r="85" spans="1:17" ht="26.25" customHeight="1" x14ac:dyDescent="0.45">
      <c r="A85" s="17" t="s">
        <v>94</v>
      </c>
      <c r="B85" s="19"/>
      <c r="C85" s="19"/>
      <c r="D85" s="16">
        <v>-23665242</v>
      </c>
      <c r="E85" s="25"/>
      <c r="F85" s="16">
        <v>-14020055</v>
      </c>
      <c r="G85" s="25"/>
      <c r="H85" s="24">
        <v>-21645</v>
      </c>
      <c r="I85" s="25"/>
      <c r="J85" s="24">
        <v>-1576597</v>
      </c>
    </row>
    <row r="86" spans="1:17" ht="26.25" customHeight="1" x14ac:dyDescent="0.45">
      <c r="A86" s="9" t="s">
        <v>266</v>
      </c>
      <c r="B86" s="19"/>
      <c r="C86" s="19"/>
      <c r="D86" s="24">
        <v>3384528</v>
      </c>
      <c r="E86" s="25"/>
      <c r="F86" s="24">
        <v>1006467</v>
      </c>
      <c r="G86" s="25"/>
      <c r="H86" s="24">
        <v>1795740</v>
      </c>
      <c r="I86" s="25"/>
      <c r="J86" s="24">
        <v>994411</v>
      </c>
    </row>
    <row r="87" spans="1:17" ht="26.25" customHeight="1" x14ac:dyDescent="0.45">
      <c r="A87" s="9" t="s">
        <v>197</v>
      </c>
      <c r="B87" s="19"/>
      <c r="C87" s="19"/>
      <c r="D87" s="40">
        <v>0</v>
      </c>
      <c r="E87" s="25"/>
      <c r="F87" s="24">
        <v>12460748</v>
      </c>
      <c r="G87" s="25"/>
      <c r="H87" s="24">
        <v>0</v>
      </c>
      <c r="I87" s="25"/>
      <c r="J87" s="24">
        <v>12460748</v>
      </c>
    </row>
    <row r="88" spans="1:17" ht="26.25" customHeight="1" x14ac:dyDescent="0.45">
      <c r="A88" s="9" t="s">
        <v>85</v>
      </c>
      <c r="B88" s="19"/>
      <c r="C88" s="19"/>
      <c r="D88" s="40">
        <v>-207000</v>
      </c>
      <c r="E88" s="25"/>
      <c r="F88" s="40">
        <v>-51998</v>
      </c>
      <c r="G88" s="25"/>
      <c r="H88" s="24">
        <v>-137400</v>
      </c>
      <c r="I88" s="25"/>
      <c r="J88" s="36">
        <v>0</v>
      </c>
    </row>
    <row r="89" spans="1:17" ht="26.25" customHeight="1" x14ac:dyDescent="0.45">
      <c r="A89" s="9" t="s">
        <v>229</v>
      </c>
      <c r="B89" s="19"/>
      <c r="C89" s="19"/>
      <c r="D89" s="40">
        <v>0</v>
      </c>
      <c r="E89" s="25"/>
      <c r="F89" s="40">
        <v>0</v>
      </c>
      <c r="G89" s="25"/>
      <c r="H89" s="36">
        <v>139834</v>
      </c>
      <c r="I89" s="25"/>
      <c r="J89" s="36">
        <v>0</v>
      </c>
    </row>
    <row r="90" spans="1:17" ht="26.25" customHeight="1" x14ac:dyDescent="0.45">
      <c r="A90" s="9" t="s">
        <v>230</v>
      </c>
      <c r="B90" s="19"/>
      <c r="C90" s="19"/>
      <c r="D90" s="40">
        <v>1179400</v>
      </c>
      <c r="E90" s="25"/>
      <c r="F90" s="40">
        <v>0</v>
      </c>
      <c r="G90" s="25"/>
      <c r="H90" s="36">
        <v>1179400</v>
      </c>
      <c r="I90" s="25"/>
      <c r="J90" s="36">
        <v>0</v>
      </c>
    </row>
    <row r="91" spans="1:17" ht="26.25" customHeight="1" x14ac:dyDescent="0.45">
      <c r="A91" s="9" t="s">
        <v>93</v>
      </c>
      <c r="B91" s="19"/>
      <c r="C91" s="19"/>
      <c r="D91" s="24">
        <v>16484205</v>
      </c>
      <c r="E91" s="25"/>
      <c r="F91" s="24">
        <v>4432349</v>
      </c>
      <c r="G91" s="25"/>
      <c r="H91" s="24">
        <v>683583</v>
      </c>
      <c r="I91" s="25"/>
      <c r="J91" s="24">
        <v>-63990</v>
      </c>
    </row>
    <row r="92" spans="1:17" ht="26.25" customHeight="1" x14ac:dyDescent="0.45">
      <c r="A92" s="3" t="s">
        <v>204</v>
      </c>
      <c r="B92" s="19"/>
      <c r="C92" s="19"/>
      <c r="D92" s="83">
        <f>SUM(D70:D76,D84:D91)</f>
        <v>2615325</v>
      </c>
      <c r="E92" s="73">
        <f>SUM(E70:E88)</f>
        <v>0</v>
      </c>
      <c r="F92" s="83">
        <f>SUM(F70:F76,F84:F91)</f>
        <v>40647833</v>
      </c>
      <c r="G92" s="73">
        <f>SUM(G70:G88)</f>
        <v>0</v>
      </c>
      <c r="H92" s="83">
        <f>SUM(H70:H76,H84:H91)</f>
        <v>-96616332</v>
      </c>
      <c r="I92" s="73">
        <f>SUM(I70:I88)</f>
        <v>0</v>
      </c>
      <c r="J92" s="83">
        <f>SUM(J70:J76,J84:J91)</f>
        <v>-162834184</v>
      </c>
    </row>
    <row r="93" spans="1:17" s="9" customFormat="1" ht="10.5" customHeight="1" x14ac:dyDescent="0.5">
      <c r="A93" s="2"/>
      <c r="L93" s="29"/>
      <c r="M93" s="29"/>
      <c r="N93" s="29"/>
      <c r="O93" s="29"/>
      <c r="P93" s="29"/>
      <c r="Q93" s="29"/>
    </row>
    <row r="94" spans="1:17" s="45" customFormat="1" ht="26.25" customHeight="1" x14ac:dyDescent="0.45">
      <c r="A94" s="15" t="s">
        <v>61</v>
      </c>
      <c r="B94" s="78"/>
      <c r="C94" s="42"/>
      <c r="D94" s="57"/>
      <c r="E94" s="57"/>
      <c r="F94" s="57"/>
      <c r="G94" s="26"/>
      <c r="H94" s="58"/>
      <c r="I94" s="26"/>
      <c r="J94" s="58"/>
      <c r="K94" s="43"/>
      <c r="L94" s="44"/>
      <c r="M94" s="43"/>
    </row>
    <row r="95" spans="1:17" s="45" customFormat="1" ht="26.25" customHeight="1" x14ac:dyDescent="0.45">
      <c r="A95" s="17" t="s">
        <v>80</v>
      </c>
      <c r="B95" s="78"/>
      <c r="C95" s="42"/>
      <c r="D95" s="26">
        <v>-27617306</v>
      </c>
      <c r="E95" s="57"/>
      <c r="F95" s="26">
        <v>-46825052</v>
      </c>
      <c r="G95" s="26"/>
      <c r="H95" s="26">
        <v>-1390341</v>
      </c>
      <c r="I95" s="26"/>
      <c r="J95" s="26">
        <v>-13722856</v>
      </c>
      <c r="K95" s="43"/>
      <c r="L95" s="44"/>
      <c r="M95" s="43"/>
    </row>
    <row r="96" spans="1:17" s="45" customFormat="1" ht="26.25" customHeight="1" x14ac:dyDescent="0.45">
      <c r="A96" s="17" t="s">
        <v>187</v>
      </c>
      <c r="B96" s="54"/>
      <c r="C96" s="42"/>
      <c r="D96" s="40">
        <v>4278421</v>
      </c>
      <c r="E96" s="82"/>
      <c r="F96" s="40">
        <v>-9208579</v>
      </c>
      <c r="G96" s="25"/>
      <c r="H96" s="40">
        <v>-985721</v>
      </c>
      <c r="I96" s="25"/>
      <c r="J96" s="40">
        <v>1016530</v>
      </c>
      <c r="K96" s="43"/>
      <c r="L96" s="44"/>
      <c r="M96" s="43"/>
    </row>
    <row r="97" spans="1:17" s="45" customFormat="1" ht="26.25" customHeight="1" x14ac:dyDescent="0.45">
      <c r="A97" s="17" t="s">
        <v>193</v>
      </c>
      <c r="B97" s="54"/>
      <c r="C97" s="42"/>
      <c r="D97" s="40">
        <v>-60000000</v>
      </c>
      <c r="E97" s="82"/>
      <c r="F97" s="40">
        <v>223296585</v>
      </c>
      <c r="G97" s="25"/>
      <c r="H97" s="40">
        <v>0</v>
      </c>
      <c r="I97" s="25"/>
      <c r="J97" s="40">
        <v>150000000</v>
      </c>
      <c r="K97" s="43"/>
      <c r="L97" s="44"/>
      <c r="M97" s="43"/>
    </row>
    <row r="98" spans="1:17" s="45" customFormat="1" ht="26.25" customHeight="1" x14ac:dyDescent="0.45">
      <c r="A98" s="17" t="s">
        <v>194</v>
      </c>
      <c r="B98" s="54"/>
      <c r="C98" s="42"/>
      <c r="D98" s="24">
        <v>40000000</v>
      </c>
      <c r="E98" s="82"/>
      <c r="F98" s="24">
        <v>-290196308</v>
      </c>
      <c r="G98" s="25"/>
      <c r="H98" s="40">
        <v>0</v>
      </c>
      <c r="I98" s="25"/>
      <c r="J98" s="40">
        <v>-200000000</v>
      </c>
      <c r="K98" s="43"/>
      <c r="L98" s="44"/>
      <c r="M98" s="43"/>
    </row>
    <row r="99" spans="1:17" s="45" customFormat="1" ht="26.25" customHeight="1" x14ac:dyDescent="0.45">
      <c r="A99" s="17" t="s">
        <v>191</v>
      </c>
      <c r="B99" s="54"/>
      <c r="C99" s="42"/>
      <c r="D99" s="40">
        <v>0</v>
      </c>
      <c r="E99" s="82"/>
      <c r="F99" s="40">
        <v>30000000</v>
      </c>
      <c r="G99" s="25"/>
      <c r="H99" s="40">
        <v>0</v>
      </c>
      <c r="I99" s="25"/>
      <c r="J99" s="40">
        <v>30000000</v>
      </c>
      <c r="K99" s="43"/>
      <c r="L99" s="44"/>
      <c r="M99" s="43"/>
    </row>
    <row r="100" spans="1:17" s="45" customFormat="1" ht="26.25" customHeight="1" x14ac:dyDescent="0.45">
      <c r="A100" s="17" t="s">
        <v>231</v>
      </c>
      <c r="B100" s="54"/>
      <c r="C100" s="42"/>
      <c r="D100" s="40">
        <v>-65000000</v>
      </c>
      <c r="E100" s="82"/>
      <c r="F100" s="40">
        <v>0</v>
      </c>
      <c r="G100" s="25"/>
      <c r="H100" s="40">
        <v>-50000000</v>
      </c>
      <c r="I100" s="25"/>
      <c r="J100" s="40">
        <v>0</v>
      </c>
      <c r="K100" s="43"/>
      <c r="L100" s="44"/>
      <c r="M100" s="43"/>
    </row>
    <row r="101" spans="1:17" ht="26.25" customHeight="1" x14ac:dyDescent="0.45">
      <c r="A101" s="17" t="s">
        <v>192</v>
      </c>
      <c r="B101" s="54"/>
      <c r="C101" s="19"/>
      <c r="D101" s="40">
        <v>-65000000</v>
      </c>
      <c r="E101" s="25"/>
      <c r="F101" s="40">
        <v>-20000000</v>
      </c>
      <c r="G101" s="25"/>
      <c r="H101" s="40">
        <v>-50000000</v>
      </c>
      <c r="I101" s="25"/>
      <c r="J101" s="40">
        <v>-20000000</v>
      </c>
    </row>
    <row r="102" spans="1:17" ht="26.25" customHeight="1" x14ac:dyDescent="0.45">
      <c r="A102" s="17" t="s">
        <v>138</v>
      </c>
      <c r="D102" s="24">
        <v>-96314752</v>
      </c>
      <c r="E102" s="25"/>
      <c r="F102" s="24">
        <v>-226824871</v>
      </c>
      <c r="G102" s="25"/>
      <c r="H102" s="40">
        <v>0</v>
      </c>
      <c r="I102" s="25"/>
      <c r="J102" s="40">
        <v>0</v>
      </c>
    </row>
    <row r="103" spans="1:17" ht="26.25" customHeight="1" x14ac:dyDescent="0.45">
      <c r="A103" s="17" t="s">
        <v>65</v>
      </c>
      <c r="D103" s="24">
        <v>-2070499</v>
      </c>
      <c r="E103" s="25"/>
      <c r="F103" s="24">
        <v>-1604508</v>
      </c>
      <c r="G103" s="25"/>
      <c r="H103" s="40">
        <v>-1019624</v>
      </c>
      <c r="I103" s="25"/>
      <c r="J103" s="40">
        <v>-1038459</v>
      </c>
    </row>
    <row r="104" spans="1:17" ht="26.25" customHeight="1" x14ac:dyDescent="0.45">
      <c r="A104" s="17" t="s">
        <v>211</v>
      </c>
      <c r="D104" s="40">
        <v>0</v>
      </c>
      <c r="E104" s="25"/>
      <c r="F104" s="34">
        <v>-1702967375</v>
      </c>
      <c r="G104" s="25"/>
      <c r="H104" s="40">
        <v>0</v>
      </c>
      <c r="I104" s="25"/>
      <c r="J104" s="34">
        <v>-1702967375</v>
      </c>
    </row>
    <row r="105" spans="1:17" ht="26.25" customHeight="1" x14ac:dyDescent="0.45">
      <c r="A105" s="17" t="s">
        <v>111</v>
      </c>
      <c r="D105" s="34">
        <v>439225</v>
      </c>
      <c r="E105" s="25"/>
      <c r="F105" s="34">
        <v>571803458</v>
      </c>
      <c r="G105" s="25"/>
      <c r="H105" s="34">
        <v>439225</v>
      </c>
      <c r="I105" s="25"/>
      <c r="J105" s="34">
        <v>571803458</v>
      </c>
    </row>
    <row r="106" spans="1:17" ht="26.25" customHeight="1" x14ac:dyDescent="0.45">
      <c r="A106" s="6" t="s">
        <v>243</v>
      </c>
      <c r="D106" s="85">
        <f>SUM(D95:D97,D98:D105)</f>
        <v>-271284911</v>
      </c>
      <c r="E106" s="86"/>
      <c r="F106" s="85">
        <f>SUM(F95:F105)</f>
        <v>-1472526650</v>
      </c>
      <c r="G106" s="86"/>
      <c r="H106" s="85">
        <f>SUM(H95:H101,H102:H105)</f>
        <v>-102956461</v>
      </c>
      <c r="I106" s="86"/>
      <c r="J106" s="85">
        <f>SUM(J95:J101,J102:J105)</f>
        <v>-1184908702</v>
      </c>
    </row>
    <row r="107" spans="1:17" ht="26.25" customHeight="1" x14ac:dyDescent="0.45">
      <c r="A107" s="3" t="s">
        <v>244</v>
      </c>
      <c r="D107" s="71">
        <f>D67+D92+D106</f>
        <v>-228651723</v>
      </c>
      <c r="E107" s="71"/>
      <c r="F107" s="71">
        <f>F67+F92+F106</f>
        <v>-1415458477</v>
      </c>
      <c r="G107" s="71"/>
      <c r="H107" s="71">
        <f>H67+H92+H106</f>
        <v>-240880878.91</v>
      </c>
      <c r="I107" s="71"/>
      <c r="J107" s="71">
        <f>J67+J92+J106</f>
        <v>-1421435567</v>
      </c>
    </row>
    <row r="108" spans="1:17" ht="26.25" customHeight="1" x14ac:dyDescent="0.45">
      <c r="A108" s="18" t="s">
        <v>262</v>
      </c>
      <c r="B108" s="54">
        <v>5</v>
      </c>
      <c r="D108" s="25">
        <f>+BS!G9</f>
        <v>363173306</v>
      </c>
      <c r="E108" s="29"/>
      <c r="F108" s="25">
        <v>1778631783</v>
      </c>
      <c r="G108" s="29"/>
      <c r="H108" s="29">
        <f>+BS!K9</f>
        <v>315224246</v>
      </c>
      <c r="I108" s="29"/>
      <c r="J108" s="29">
        <v>1736659813</v>
      </c>
    </row>
    <row r="109" spans="1:17" ht="26.25" customHeight="1" thickBot="1" x14ac:dyDescent="0.5">
      <c r="A109" s="3" t="s">
        <v>89</v>
      </c>
      <c r="B109" s="54">
        <v>5</v>
      </c>
      <c r="D109" s="87">
        <f>SUM(D107:D108)</f>
        <v>134521583</v>
      </c>
      <c r="E109" s="86"/>
      <c r="F109" s="87">
        <f>SUM(F107:F108)</f>
        <v>363173306</v>
      </c>
      <c r="G109" s="86"/>
      <c r="H109" s="87">
        <f>SUM(H107:H108)</f>
        <v>74343367.090000004</v>
      </c>
      <c r="I109" s="86"/>
      <c r="J109" s="87">
        <f>SUM(J107:J108)</f>
        <v>315224246</v>
      </c>
    </row>
    <row r="110" spans="1:17" s="9" customFormat="1" ht="10.5" customHeight="1" thickTop="1" x14ac:dyDescent="0.5">
      <c r="A110" s="2"/>
      <c r="L110" s="29"/>
      <c r="M110" s="29"/>
      <c r="N110" s="29"/>
      <c r="O110" s="29"/>
      <c r="P110" s="29"/>
      <c r="Q110" s="29"/>
    </row>
    <row r="111" spans="1:17" ht="26.25" customHeight="1" x14ac:dyDescent="0.45">
      <c r="A111" s="15" t="s">
        <v>81</v>
      </c>
      <c r="B111" s="79"/>
      <c r="F111" s="62"/>
    </row>
    <row r="112" spans="1:17" ht="26.25" customHeight="1" x14ac:dyDescent="0.45">
      <c r="A112" s="17" t="s">
        <v>267</v>
      </c>
      <c r="B112" s="54" t="s">
        <v>258</v>
      </c>
      <c r="D112" s="24">
        <v>2029708</v>
      </c>
      <c r="F112" s="24">
        <v>4387851</v>
      </c>
      <c r="H112" s="24">
        <v>0</v>
      </c>
      <c r="I112" s="29"/>
      <c r="J112" s="40">
        <v>0</v>
      </c>
    </row>
    <row r="113" spans="4:10" ht="24.75" customHeight="1" x14ac:dyDescent="0.45">
      <c r="D113" s="89">
        <f>BS!E9-CF!D109</f>
        <v>0</v>
      </c>
      <c r="F113" s="107">
        <f>BS!G9-CF!F109</f>
        <v>0</v>
      </c>
      <c r="H113" s="89">
        <f>BS!I9-CF!H109</f>
        <v>-9.0000003576278687E-2</v>
      </c>
      <c r="I113" s="29"/>
      <c r="J113" s="40">
        <f>BS!K9-CF!J109</f>
        <v>0</v>
      </c>
    </row>
  </sheetData>
  <sheetProtection password="F7ED" sheet="1" objects="1" scenarios="1"/>
  <mergeCells count="9">
    <mergeCell ref="D45:J45"/>
    <mergeCell ref="D81:F81"/>
    <mergeCell ref="H81:J81"/>
    <mergeCell ref="D83:J83"/>
    <mergeCell ref="D5:F5"/>
    <mergeCell ref="H5:J5"/>
    <mergeCell ref="D7:J7"/>
    <mergeCell ref="D43:F43"/>
    <mergeCell ref="H43:J43"/>
  </mergeCells>
  <pageMargins left="0.6692913385826772" right="0.39370078740157483" top="0.59055118110236227" bottom="0.47244094488188981" header="0.31496062992125984" footer="0.27559055118110237"/>
  <pageSetup paperSize="256" scale="80" firstPageNumber="17" orientation="portrait" useFirstPageNumber="1" r:id="rId1"/>
  <headerFooter>
    <oddFooter>&amp;L&amp;"Angsana New,Regular"หมายเหตุประกอบงบการเงินเป็นส่วนหนึ่งของงบการเงินนี้
&amp;R&amp;"Angsana New,Regular"&amp;P</oddFooter>
  </headerFooter>
  <rowBreaks count="2" manualBreakCount="2">
    <brk id="38" max="9" man="1"/>
    <brk id="7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 </vt:lpstr>
      <vt:lpstr>CH_รวม</vt:lpstr>
      <vt:lpstr>CH_เดี่ยว</vt:lpstr>
      <vt:lpstr>CF</vt:lpstr>
      <vt:lpstr>BS!Print_Area</vt:lpstr>
      <vt:lpstr>CF!Print_Area</vt:lpstr>
      <vt:lpstr>CH_เดี่ยว!Print_Area</vt:lpstr>
      <vt:lpstr>CH_รวม!Print_Area</vt:lpstr>
      <vt:lpstr>'PL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NPS SIAM AUDIT</dc:creator>
  <cp:keywords>FS</cp:keywords>
  <cp:lastModifiedBy>Maliwan Phahuwattanakorn</cp:lastModifiedBy>
  <cp:lastPrinted>2020-07-16T10:52:02Z</cp:lastPrinted>
  <dcterms:created xsi:type="dcterms:W3CDTF">2012-05-26T16:51:43Z</dcterms:created>
  <dcterms:modified xsi:type="dcterms:W3CDTF">2020-07-16T10:52:07Z</dcterms:modified>
</cp:coreProperties>
</file>